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 PAPATHANASIOU\Documents\UNIBIOS\UNIBIOS\UNIBIOS-2018\UNIBIOS\UNIBIOS 2025\Q4\"/>
    </mc:Choice>
  </mc:AlternateContent>
  <xr:revisionPtr revIDLastSave="0" documentId="8_{AAFA6C28-41AD-4725-B9A4-224A0106A69E}" xr6:coauthVersionLast="47" xr6:coauthVersionMax="47" xr10:uidLastSave="{00000000-0000-0000-0000-000000000000}"/>
  <bookViews>
    <workbookView xWindow="-110" yWindow="-110" windowWidth="19420" windowHeight="11500" xr2:uid="{9030F68F-4FBF-4640-BA3A-E18257E05DFE}"/>
  </bookViews>
  <sheets>
    <sheet name="ΙΣΟΛ ΤΣΕΧΙΑ" sheetId="1" r:id="rId1"/>
    <sheet name="ΚΑΤΑΣΤ ΑΠΟΤ ΤΣΕΧΙΑ" sheetId="3" r:id="rId2"/>
    <sheet name="ΙΣΟΛ ΒΟΥΛΓΑΡΙΑ" sheetId="50" r:id="rId3"/>
    <sheet name="ΚΑΤΑΣΤ ΑΠΟΤ ΒΟΥΛΓ" sheetId="51" r:id="rId4"/>
    <sheet name="ΙΣΟΛ ΙΤΑΛΙΑ" sheetId="52" r:id="rId5"/>
    <sheet name="ΚΑΤΑΣΤ ΑΠΟΤ ΙΤΑΛΙΑ" sheetId="54" r:id="rId6"/>
    <sheet name="ΙΣΟΛ WATERA INTER" sheetId="55" r:id="rId7"/>
    <sheet name="ΚΑΤΑΣΤ ΑΠΟΤ WATERA INT" sheetId="56" r:id="rId8"/>
    <sheet name="ΙΣΟΛ OSMOSUN" sheetId="57" r:id="rId9"/>
    <sheet name="ΚΑΤΑΣΤ ΑΠΟΤ OSMOSUN" sheetId="5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58" l="1"/>
  <c r="G17" i="58" s="1"/>
  <c r="G21" i="58" s="1"/>
  <c r="G25" i="58" s="1"/>
  <c r="G58" i="57"/>
  <c r="G49" i="57"/>
  <c r="G36" i="57"/>
  <c r="G38" i="57" s="1"/>
  <c r="G24" i="57"/>
  <c r="G15" i="57"/>
  <c r="G60" i="57" l="1"/>
  <c r="G27" i="57"/>
  <c r="G15" i="54" l="1"/>
  <c r="G20" i="51"/>
  <c r="G27" i="50"/>
  <c r="G56" i="1"/>
  <c r="G56" i="50" l="1"/>
  <c r="G36" i="50"/>
  <c r="G9" i="56" l="1"/>
  <c r="G15" i="56" s="1"/>
  <c r="G19" i="56" s="1"/>
  <c r="G55" i="55"/>
  <c r="G48" i="55"/>
  <c r="G35" i="55"/>
  <c r="G37" i="55" s="1"/>
  <c r="G23" i="55"/>
  <c r="G14" i="55"/>
  <c r="G9" i="54"/>
  <c r="G19" i="54" s="1"/>
  <c r="G23" i="54" s="1"/>
  <c r="G56" i="52"/>
  <c r="G49" i="52"/>
  <c r="G36" i="52"/>
  <c r="G38" i="52" s="1"/>
  <c r="G15" i="52"/>
  <c r="G9" i="51"/>
  <c r="G16" i="51" l="1"/>
  <c r="G24" i="51" s="1"/>
  <c r="G23" i="56"/>
  <c r="G26" i="55"/>
  <c r="G58" i="55"/>
  <c r="G59" i="52"/>
  <c r="G24" i="52"/>
  <c r="G27" i="52" s="1"/>
  <c r="G49" i="50" l="1"/>
  <c r="G38" i="50"/>
  <c r="G58" i="50" s="1"/>
  <c r="G24" i="50"/>
  <c r="G15" i="50"/>
  <c r="H19" i="3"/>
  <c r="H18" i="3"/>
  <c r="H9" i="3"/>
  <c r="H16" i="3" s="1"/>
  <c r="H20" i="3" l="1"/>
  <c r="H24" i="3" s="1"/>
  <c r="G49" i="1" l="1"/>
  <c r="G36" i="1"/>
  <c r="G59" i="1" s="1"/>
  <c r="G24" i="1"/>
  <c r="G15" i="1"/>
  <c r="I17" i="56"/>
  <c r="H55" i="55"/>
  <c r="H48" i="55"/>
  <c r="I48" i="55"/>
  <c r="I50" i="55"/>
  <c r="H23" i="55"/>
  <c r="I23" i="55"/>
  <c r="I51" i="52"/>
  <c r="I19" i="52"/>
  <c r="I24" i="52" s="1"/>
  <c r="I19" i="51"/>
  <c r="I18" i="51"/>
  <c r="G27" i="1" l="1"/>
  <c r="G38" i="1"/>
  <c r="H51" i="50"/>
  <c r="H19" i="50"/>
  <c r="H56" i="1" l="1"/>
  <c r="I45" i="56"/>
  <c r="H45" i="56"/>
  <c r="I44" i="56"/>
  <c r="I42" i="56"/>
  <c r="I28" i="56"/>
  <c r="I9" i="56"/>
  <c r="I15" i="56" s="1"/>
  <c r="I19" i="56" s="1"/>
  <c r="I23" i="56" s="1"/>
  <c r="H9" i="56"/>
  <c r="H15" i="56" s="1"/>
  <c r="H19" i="56" s="1"/>
  <c r="I45" i="54"/>
  <c r="H45" i="54"/>
  <c r="I44" i="54"/>
  <c r="I42" i="54"/>
  <c r="I28" i="54"/>
  <c r="I9" i="54"/>
  <c r="I15" i="54" s="1"/>
  <c r="I19" i="54" s="1"/>
  <c r="I23" i="54" s="1"/>
  <c r="H9" i="54"/>
  <c r="H15" i="54" s="1"/>
  <c r="H47" i="54" s="1"/>
  <c r="I9" i="51"/>
  <c r="I16" i="51" s="1"/>
  <c r="I20" i="51" s="1"/>
  <c r="I24" i="51" s="1"/>
  <c r="H9" i="51"/>
  <c r="H16" i="51" s="1"/>
  <c r="H20" i="51" s="1"/>
  <c r="I55" i="55"/>
  <c r="I35" i="55"/>
  <c r="I37" i="55" s="1"/>
  <c r="H35" i="55"/>
  <c r="I14" i="55"/>
  <c r="H14" i="55"/>
  <c r="H26" i="55" s="1"/>
  <c r="H56" i="52"/>
  <c r="I56" i="52"/>
  <c r="I49" i="52"/>
  <c r="H49" i="52"/>
  <c r="I36" i="52"/>
  <c r="I38" i="52" s="1"/>
  <c r="H36" i="52"/>
  <c r="H38" i="52" s="1"/>
  <c r="I15" i="52"/>
  <c r="I27" i="52" s="1"/>
  <c r="H15" i="52"/>
  <c r="H19" i="52" s="1"/>
  <c r="H24" i="52" s="1"/>
  <c r="H27" i="52" s="1"/>
  <c r="H56" i="50"/>
  <c r="I56" i="50"/>
  <c r="I49" i="50"/>
  <c r="H49" i="50"/>
  <c r="I36" i="50"/>
  <c r="I38" i="50" s="1"/>
  <c r="H36" i="50"/>
  <c r="H38" i="50" s="1"/>
  <c r="I24" i="50"/>
  <c r="H24" i="50"/>
  <c r="I15" i="50"/>
  <c r="H15" i="50"/>
  <c r="I38" i="56" l="1"/>
  <c r="H37" i="55"/>
  <c r="H58" i="55"/>
  <c r="I58" i="55"/>
  <c r="I26" i="55"/>
  <c r="I38" i="54"/>
  <c r="H59" i="52"/>
  <c r="H58" i="50"/>
  <c r="H27" i="50"/>
  <c r="I58" i="50"/>
  <c r="I27" i="50"/>
  <c r="H47" i="56"/>
  <c r="H23" i="56"/>
  <c r="H38" i="56" s="1"/>
  <c r="H44" i="56" s="1"/>
  <c r="H19" i="54"/>
  <c r="H23" i="54" s="1"/>
  <c r="H38" i="54" s="1"/>
  <c r="H44" i="54" s="1"/>
  <c r="H24" i="51"/>
  <c r="I59" i="52"/>
  <c r="I24" i="1"/>
  <c r="H49" i="1"/>
  <c r="H43" i="3" l="1"/>
  <c r="H29" i="3"/>
  <c r="H39" i="3" s="1"/>
  <c r="H55" i="3" s="1"/>
  <c r="G9" i="3"/>
  <c r="G16" i="3" s="1"/>
  <c r="H46" i="3" l="1"/>
  <c r="H45" i="3"/>
  <c r="G20" i="3"/>
  <c r="G24" i="3" s="1"/>
  <c r="G39" i="3" s="1"/>
  <c r="G48" i="3"/>
  <c r="I56" i="1"/>
  <c r="I49" i="1"/>
  <c r="H36" i="1"/>
  <c r="I36" i="1"/>
  <c r="H38" i="1" l="1"/>
  <c r="H59" i="1"/>
  <c r="I38" i="1"/>
  <c r="I59" i="1"/>
  <c r="G55" i="3"/>
  <c r="H24" i="1"/>
  <c r="H15" i="1"/>
  <c r="I15" i="1"/>
  <c r="I27" i="1" s="1"/>
  <c r="H27" i="1" l="1"/>
</calcChain>
</file>

<file path=xl/sharedStrings.xml><?xml version="1.0" encoding="utf-8"?>
<sst xmlns="http://schemas.openxmlformats.org/spreadsheetml/2006/main" count="509" uniqueCount="125">
  <si>
    <t>(ποσά σε  €)</t>
  </si>
  <si>
    <t>Ενσώματα Πάγια</t>
  </si>
  <si>
    <t>Σημ.</t>
  </si>
  <si>
    <t>Επενδύσεις σε Ακίνητα</t>
  </si>
  <si>
    <t>Άυλα Περιουσιακά Στοιχεία</t>
  </si>
  <si>
    <t>Αναβαλλόμενες Φορολογικές Απαιτήσεις</t>
  </si>
  <si>
    <t>Επενδύσεις σε Θυγατρικές και Συγγενείς Επιχειρήσεις</t>
  </si>
  <si>
    <t>Λοιπές Μακροπρόθεσμες Απαιτήσεις</t>
  </si>
  <si>
    <t>Αποθέματα</t>
  </si>
  <si>
    <t>Λοιπές Απαιτήσεις</t>
  </si>
  <si>
    <t>Ταμειακά Διαθέσιμα και Ισοδύναμα</t>
  </si>
  <si>
    <t>Σύνολο Κυκλοφορούντων Περιουσιακών Στοιχείων</t>
  </si>
  <si>
    <t>Σύνολο Ενεργητικού</t>
  </si>
  <si>
    <t>Σύνολο Μη Κυκλοφορούντων Περιουσιακών Στοιχείων</t>
  </si>
  <si>
    <t>Διαθέσιμα προς Πώληση Χρημ/οικον. Περιουσιακά Στοιχ.</t>
  </si>
  <si>
    <t>Στοιχεία Ενεργητικού Κατεχόμενα προς Πώληση</t>
  </si>
  <si>
    <t>ΚΑΘΑΡΗ ΘΕΣΗ</t>
  </si>
  <si>
    <t>Μετοχικό Κεφάλαιο</t>
  </si>
  <si>
    <t>Ποσά προοριζόμενα για Αύξηση Μετοχικού Κεφαλαίου</t>
  </si>
  <si>
    <t>Ίδιες Μετοχές</t>
  </si>
  <si>
    <t>Αποθεματικά υπέρ το άρτιο</t>
  </si>
  <si>
    <t>Αποθεματικά</t>
  </si>
  <si>
    <t>Δικαιώματα μειοψηφίας (β)</t>
  </si>
  <si>
    <t>ΥΠΟΧΡΕΩΣΕΙΣ</t>
  </si>
  <si>
    <t>Δάνεια Τραπεζών</t>
  </si>
  <si>
    <t>Ομολογιακά Δάνεια</t>
  </si>
  <si>
    <t>Αναβαλλόμενες Φορολογικές Υποχρεώσεις</t>
  </si>
  <si>
    <t>Λοιπές Μακροπρόθεσμες Υποχρεώσεις</t>
  </si>
  <si>
    <t xml:space="preserve">Αναβαλλόμενο Έσοδο από Lease Back Ακινήτων </t>
  </si>
  <si>
    <t>Επιχορηγήσεις Παγίου Ενεργητικού</t>
  </si>
  <si>
    <t>Σύνολο Μακροπροθέσμων Υποχρεώσεων</t>
  </si>
  <si>
    <t>Προμηθευτές και Λοιπές Υποχρεώσεις</t>
  </si>
  <si>
    <t xml:space="preserve">Υποχρεώσεις άμεσα σχετιζόμενες με τα Στοιχ. Ενεργ. προς Πώληση </t>
  </si>
  <si>
    <t>Σύνολο Βραχυπροθέσμων Υποχρεώσεων</t>
  </si>
  <si>
    <t>Σύνολο Καθαρής Θέσης και Υποχρεώσεων</t>
  </si>
  <si>
    <t>Σύνολο</t>
  </si>
  <si>
    <t>Πωλήσεις</t>
  </si>
  <si>
    <t>Κόστος Πωληθέντων</t>
  </si>
  <si>
    <t>Μικτό Κέρδος</t>
  </si>
  <si>
    <t>Έξοδα Διοίκησης</t>
  </si>
  <si>
    <t>Έξοδα Πωλήσεων</t>
  </si>
  <si>
    <t>Άλλα Έσοδα</t>
  </si>
  <si>
    <t>Άλλα Έξοδα</t>
  </si>
  <si>
    <t>Χρηματοοικονομικό Κόστος</t>
  </si>
  <si>
    <t>Κέρδη / (Ζημιές) προ Φόρων</t>
  </si>
  <si>
    <t>Φόρος Εισοδήματος</t>
  </si>
  <si>
    <t>Κέρδη / (Ζημιές) - Κατανομή</t>
  </si>
  <si>
    <t>Ιδιοκτήτες Μητρικής</t>
  </si>
  <si>
    <t>Δικαιώματα μειοψηφίας (μείον κέρδη / πλέον ζημιές)</t>
  </si>
  <si>
    <t>Λοιπά Συνολικά Έσοδα μετά από Φόρους (β)</t>
  </si>
  <si>
    <t>Ποσά που ενδέχεται να μεταφερθούν στα Κέρδη /</t>
  </si>
  <si>
    <t>(Ζημιές) σε μεταγενέστερη περίοδο</t>
  </si>
  <si>
    <t>Ποσά που δεν ενδέχεται να μεταφερθούν στα Κέρδη /</t>
  </si>
  <si>
    <t>Κέρδη / (Ζημιές) μετά από Φόρους ανά μετοχή</t>
  </si>
  <si>
    <t>Προσαρμοσμένα Κέρδη / (Ζημιές) μετά από Φόρους ανά μετοχή</t>
  </si>
  <si>
    <t>Κέρδη πρό Φόρων, Χρηματοικ. Κόστους και Αποσβέσεων (EBIDTA)</t>
  </si>
  <si>
    <t>1 ΙΑΝ 2018 -   31 ΔΕΚ 2018</t>
  </si>
  <si>
    <t>1 ΙΑΝ 2019 -   31 ΔΕΚ 2019</t>
  </si>
  <si>
    <t>Λοιπά Έσοδα / (Έξοδα) μετά από Φόρους</t>
  </si>
  <si>
    <t xml:space="preserve"> -</t>
  </si>
  <si>
    <t>Αποσβέσεις</t>
  </si>
  <si>
    <t>Κέρδη / (Ζημιές) μετά από Φόρους</t>
  </si>
  <si>
    <t>Σύνολο Καθαρής Θέσης  (γ) = (α) + (β)</t>
  </si>
  <si>
    <t>Υποχρεώσεις από Μισθωτικά Δικαιώματα</t>
  </si>
  <si>
    <t>Προβλέψεις παροχών στους εργαζομένους μετά την έξοδο από την Υπηρεσία</t>
  </si>
  <si>
    <t>Πελάτες και Λοιπές Απαιτήσεις</t>
  </si>
  <si>
    <t>Αρ. Μετοχών</t>
  </si>
  <si>
    <t>Υποχρεώσεις από Μισθωτικά Δικαιώματα Πληρωτέα σε Επόμενη Χρήση</t>
  </si>
  <si>
    <t>Χρηματοοικονομικά Περιουσιακά Στοιχεία στο Αποσβεσμένο Κόστος</t>
  </si>
  <si>
    <t>Συνολικά Έσοδα μετά από Φόρους  (α) + (β)</t>
  </si>
  <si>
    <t>21.1</t>
  </si>
  <si>
    <t>21.2</t>
  </si>
  <si>
    <t>21.3</t>
  </si>
  <si>
    <t>21.4</t>
  </si>
  <si>
    <t>Έσοδα Εισπρακτέα / Έξοδα Επόμενων Χρήσεων</t>
  </si>
  <si>
    <t xml:space="preserve">Συναλλαγματικές Διαφ. Μετατρ. Ισολογισμών </t>
  </si>
  <si>
    <t>Σύνολο Καθαρής Θέσης</t>
  </si>
  <si>
    <t>Έξοδα Χρήσεως Δεδουλευμένα</t>
  </si>
  <si>
    <t>Χρηματοοικονομικό Κόστος (Καθαρό)</t>
  </si>
  <si>
    <t>Έκτακτα και Ανόργανα Έσοδα / (Έξοδα)</t>
  </si>
  <si>
    <t>Οι ανωτέρω Οικονομικές Καταστάσεις είναι προσαρμοσμένες συμφωνα με τα Διεθνή Πρότυπα Χρηματοοικονομικής Αναφοράς, όπως αυτά έχουν υιοθετηθεί από την Ευρωπαϊκή Ένωση.</t>
  </si>
  <si>
    <t>Διευθύνων Σύμβουλος ΟΡΦΕΑΣ ΜΑΥΡΙΚΙΟΣ</t>
  </si>
  <si>
    <t>Οικονομικός Διευθυντής Κυριάκος Παπαθανασίου</t>
  </si>
  <si>
    <t>WATERA ΒΟΥΛΓΑΡΙΑΣ</t>
  </si>
  <si>
    <t>Απαιτήσεις από Συνδεδεμένες Επιχειρήσεις</t>
  </si>
  <si>
    <t xml:space="preserve">Χρεώστες </t>
  </si>
  <si>
    <t>Έξοδα Επομένων Χρήσεων</t>
  </si>
  <si>
    <t>Υποχρεώσεις προς Τράπεζες</t>
  </si>
  <si>
    <t>Υποχρεώσεις από Φόρους και Τέλη</t>
  </si>
  <si>
    <t>1 ΙΑΝ 2019 -      31 ΔΕΚ 2019</t>
  </si>
  <si>
    <t>1 ΙΑΝ 2018 -      31 ΔΕΚ 2018</t>
  </si>
  <si>
    <t>WATERA ΙΤΑΛΙΑΣ</t>
  </si>
  <si>
    <t>Έξοδα Χρήσης Δεδουλευμένα</t>
  </si>
  <si>
    <t xml:space="preserve">WATERA ΙΤΑΛΙΑΣ </t>
  </si>
  <si>
    <t>Κέρδη μετά από Φόρους</t>
  </si>
  <si>
    <t>Κέρδη προ Φόρων</t>
  </si>
  <si>
    <t>WATERA INTERNATIONAL</t>
  </si>
  <si>
    <t>Συμμετοχές σε Συνδεδεμένες Επιχειρήσεις</t>
  </si>
  <si>
    <t>Καταθέσεις Μετόχων</t>
  </si>
  <si>
    <t xml:space="preserve">    1 ΙΑΝ 2019 -        31 ΔΕΚ 2019</t>
  </si>
  <si>
    <t xml:space="preserve">    1 ΙΑΝ 2018 -       31 ΔΕΚ 2018</t>
  </si>
  <si>
    <t>Κέρδη εις Νέον</t>
  </si>
  <si>
    <t>Κέρδη (Ζημιές) εις Νέον</t>
  </si>
  <si>
    <t>WATERA</t>
  </si>
  <si>
    <t>ΤΣΕΧΙΑΣ</t>
  </si>
  <si>
    <t>Άλλα Έξοδα / Προβλέψεις</t>
  </si>
  <si>
    <t>Κέρδη / (Ζημιές) προ Χρηματοοικονομικού Κόστους</t>
  </si>
  <si>
    <t>ΒΟΥΛΓΑΡΙΑΣ</t>
  </si>
  <si>
    <t>ΙΤΑΛΙΑΣ</t>
  </si>
  <si>
    <t>INTERNATIONAL</t>
  </si>
  <si>
    <t>Άλλα Έσοδα Συμμετοχών</t>
  </si>
  <si>
    <t>Άλλα Έσοδα/Έξοδα</t>
  </si>
  <si>
    <t>31/12/2025</t>
  </si>
  <si>
    <t>1 ΙΑΝ 2025 -   31 ΔΕΚ 2025</t>
  </si>
  <si>
    <t>Τα ανωτέρω ποσά έχουν μετατραπεί σύμφωνα με την ισοτιμία CZK/€ της 31/12/2025.</t>
  </si>
  <si>
    <t>1 ΙΑΝ 2025 -             31 ΔΕΚ 2025</t>
  </si>
  <si>
    <t>Τα ανωτέρω ποσά έχουν μετατραπεί σύμφωνα με την ισοτιμία BGL/€ της 31/12/2025.</t>
  </si>
  <si>
    <t xml:space="preserve">    1 ΙΑΝ 2025 -                       31 ΔΕΚ 2025</t>
  </si>
  <si>
    <t>Επενδύσεις σε Θυγατρικές</t>
  </si>
  <si>
    <t>Λοπά Χρηματοικονομικα Περιουσιακά Στοιχεία</t>
  </si>
  <si>
    <t>Πελάτες</t>
  </si>
  <si>
    <t>Υποχρεώσεις από Μισθωτικά Δικαιώματα Πληρωτέα στην Επόμενη Χρήση</t>
  </si>
  <si>
    <t>OSMOSUN</t>
  </si>
  <si>
    <t xml:space="preserve">        22 ΙΟΥΛ 2025                                  31 ΔΕΚ 2025</t>
  </si>
  <si>
    <t>Μερίσματα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</si>
</sst>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;\(#,##0.00\)"/>
    <numFmt numFmtId="166" formatCode="#,##0.0000;\(#,##0.0000\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6"/>
      <color rgb="FF565655"/>
      <name val="Century Gothic"/>
      <family val="2"/>
    </font>
    <font>
      <sz val="7"/>
      <color rgb="FF000000"/>
      <name val="Century Gothic"/>
      <family val="2"/>
    </font>
    <font>
      <sz val="9"/>
      <color rgb="FF000000"/>
      <name val="Century Gothic"/>
      <family val="2"/>
    </font>
    <font>
      <sz val="6"/>
      <color rgb="FF565655"/>
      <name val="Century Gothic"/>
      <family val="2"/>
    </font>
    <font>
      <sz val="10"/>
      <name val="Times New Roman"/>
      <family val="1"/>
      <charset val="161"/>
    </font>
    <font>
      <sz val="10"/>
      <name val="Arial Greek"/>
      <charset val="161"/>
    </font>
    <font>
      <b/>
      <sz val="11"/>
      <color theme="1"/>
      <name val="Calibri"/>
      <family val="2"/>
      <scheme val="minor"/>
    </font>
    <font>
      <b/>
      <sz val="17.5"/>
      <color rgb="FF00ACC7"/>
      <name val="Century Gothic"/>
      <family val="2"/>
    </font>
    <font>
      <sz val="7"/>
      <color theme="1"/>
      <name val="Times New Roman"/>
      <family val="1"/>
    </font>
    <font>
      <sz val="7"/>
      <color theme="1"/>
      <name val="Century Gothic"/>
      <family val="2"/>
    </font>
    <font>
      <b/>
      <sz val="7"/>
      <color theme="1"/>
      <name val="Century Gothic"/>
      <family val="2"/>
    </font>
    <font>
      <sz val="11"/>
      <color theme="1"/>
      <name val="Century Gothic"/>
      <family val="2"/>
    </font>
    <font>
      <b/>
      <u/>
      <sz val="9"/>
      <color theme="1"/>
      <name val="Century Gothic"/>
      <family val="2"/>
    </font>
    <font>
      <sz val="6"/>
      <color theme="1"/>
      <name val="Century Gothic"/>
      <family val="2"/>
    </font>
    <font>
      <b/>
      <sz val="10"/>
      <color theme="4" tint="-0.499984740745262"/>
      <name val="Palatino Linotype"/>
      <family val="1"/>
    </font>
    <font>
      <sz val="8"/>
      <color theme="1"/>
      <name val="Century Gothic"/>
      <family val="2"/>
    </font>
    <font>
      <u/>
      <sz val="11"/>
      <color theme="1"/>
      <name val="Century Gothic"/>
      <family val="2"/>
    </font>
    <font>
      <b/>
      <sz val="9"/>
      <color theme="1"/>
      <name val="Century Gothic"/>
      <family val="2"/>
    </font>
    <font>
      <i/>
      <sz val="7"/>
      <color rgb="FF565655"/>
      <name val="Century Gothic"/>
      <family val="2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indexed="8"/>
      <name val="Arial1"/>
    </font>
  </fonts>
  <fills count="4">
    <fill>
      <patternFill patternType="none"/>
    </fill>
    <fill>
      <patternFill patternType="gray125"/>
    </fill>
    <fill>
      <patternFill patternType="solid">
        <fgColor rgb="FFDCF8F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  <xf numFmtId="0" fontId="22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2" fontId="23" fillId="0" borderId="0" applyFill="0" applyBorder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0" borderId="0" xfId="0" applyFont="1"/>
    <xf numFmtId="0" fontId="5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165" fontId="0" fillId="2" borderId="0" xfId="0" applyNumberFormat="1" applyFill="1"/>
    <xf numFmtId="165" fontId="0" fillId="3" borderId="0" xfId="0" applyNumberFormat="1" applyFill="1"/>
    <xf numFmtId="0" fontId="15" fillId="3" borderId="0" xfId="0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11" fillId="3" borderId="0" xfId="0" applyNumberFormat="1" applyFont="1" applyFill="1" applyAlignment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12" fillId="2" borderId="7" xfId="0" applyNumberFormat="1" applyFont="1" applyFill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1" fillId="2" borderId="0" xfId="1" applyNumberFormat="1" applyFont="1" applyFill="1" applyAlignment="1">
      <alignment horizontal="right" vertical="center" wrapText="1"/>
    </xf>
    <xf numFmtId="165" fontId="11" fillId="3" borderId="0" xfId="1" applyNumberFormat="1" applyFont="1" applyFill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165" fontId="11" fillId="3" borderId="1" xfId="1" applyNumberFormat="1" applyFont="1" applyFill="1" applyBorder="1" applyAlignment="1">
      <alignment horizontal="right" vertical="center" wrapText="1"/>
    </xf>
    <xf numFmtId="165" fontId="12" fillId="2" borderId="0" xfId="1" applyNumberFormat="1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left" vertical="center" wrapText="1"/>
    </xf>
    <xf numFmtId="165" fontId="12" fillId="3" borderId="0" xfId="1" applyNumberFormat="1" applyFont="1" applyFill="1" applyBorder="1" applyAlignment="1">
      <alignment horizontal="right" vertical="center" wrapText="1"/>
    </xf>
    <xf numFmtId="165" fontId="12" fillId="2" borderId="4" xfId="1" applyNumberFormat="1" applyFont="1" applyFill="1" applyBorder="1" applyAlignment="1">
      <alignment horizontal="right" vertical="center" wrapText="1"/>
    </xf>
    <xf numFmtId="165" fontId="12" fillId="3" borderId="4" xfId="1" applyNumberFormat="1" applyFont="1" applyFill="1" applyBorder="1" applyAlignment="1">
      <alignment horizontal="right" vertical="center" wrapText="1"/>
    </xf>
    <xf numFmtId="166" fontId="11" fillId="3" borderId="0" xfId="1" applyNumberFormat="1" applyFont="1" applyFill="1" applyAlignment="1">
      <alignment horizontal="right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164" fontId="11" fillId="2" borderId="0" xfId="1" applyFont="1" applyFill="1" applyAlignment="1">
      <alignment horizontal="right" vertical="center" wrapText="1"/>
    </xf>
    <xf numFmtId="164" fontId="11" fillId="3" borderId="0" xfId="1" applyFont="1" applyFill="1" applyAlignment="1">
      <alignment horizontal="right" vertical="center" wrapText="1"/>
    </xf>
    <xf numFmtId="4" fontId="11" fillId="2" borderId="1" xfId="1" applyNumberFormat="1" applyFont="1" applyFill="1" applyBorder="1" applyAlignment="1">
      <alignment horizontal="right" vertical="center" wrapText="1"/>
    </xf>
    <xf numFmtId="4" fontId="11" fillId="3" borderId="0" xfId="1" applyNumberFormat="1" applyFont="1" applyFill="1" applyAlignment="1">
      <alignment horizontal="right" vertical="center" wrapText="1"/>
    </xf>
    <xf numFmtId="4" fontId="12" fillId="2" borderId="1" xfId="1" applyNumberFormat="1" applyFont="1" applyFill="1" applyBorder="1" applyAlignment="1">
      <alignment horizontal="right" vertical="center" wrapText="1"/>
    </xf>
    <xf numFmtId="164" fontId="12" fillId="3" borderId="3" xfId="1" applyFont="1" applyFill="1" applyBorder="1" applyAlignment="1">
      <alignment horizontal="right" vertical="center" wrapText="1"/>
    </xf>
    <xf numFmtId="4" fontId="12" fillId="2" borderId="0" xfId="1" applyNumberFormat="1" applyFont="1" applyFill="1" applyBorder="1" applyAlignment="1">
      <alignment horizontal="right" vertical="center" wrapText="1"/>
    </xf>
    <xf numFmtId="164" fontId="12" fillId="3" borderId="0" xfId="1" applyFont="1" applyFill="1" applyBorder="1" applyAlignment="1">
      <alignment horizontal="right" vertical="center" wrapText="1"/>
    </xf>
    <xf numFmtId="4" fontId="11" fillId="2" borderId="0" xfId="1" applyNumberFormat="1" applyFont="1" applyFill="1" applyBorder="1" applyAlignment="1">
      <alignment horizontal="right" vertical="center" wrapText="1"/>
    </xf>
    <xf numFmtId="164" fontId="11" fillId="3" borderId="0" xfId="1" applyFont="1" applyFill="1" applyBorder="1" applyAlignment="1">
      <alignment horizontal="right" vertical="center" wrapText="1"/>
    </xf>
    <xf numFmtId="0" fontId="0" fillId="2" borderId="0" xfId="0" applyFill="1"/>
    <xf numFmtId="164" fontId="12" fillId="2" borderId="0" xfId="1" applyFont="1" applyFill="1" applyBorder="1" applyAlignment="1">
      <alignment horizontal="right" vertical="center" wrapText="1"/>
    </xf>
    <xf numFmtId="164" fontId="11" fillId="2" borderId="1" xfId="1" applyFont="1" applyFill="1" applyBorder="1" applyAlignment="1">
      <alignment horizontal="right" vertical="center" wrapText="1"/>
    </xf>
    <xf numFmtId="164" fontId="11" fillId="3" borderId="1" xfId="1" applyFont="1" applyFill="1" applyBorder="1" applyAlignment="1">
      <alignment horizontal="right" vertical="center" wrapText="1"/>
    </xf>
    <xf numFmtId="4" fontId="12" fillId="2" borderId="2" xfId="1" applyNumberFormat="1" applyFont="1" applyFill="1" applyBorder="1" applyAlignment="1">
      <alignment horizontal="right" vertical="center" wrapText="1"/>
    </xf>
    <xf numFmtId="4" fontId="12" fillId="3" borderId="2" xfId="1" applyNumberFormat="1" applyFont="1" applyFill="1" applyBorder="1" applyAlignment="1">
      <alignment horizontal="right" vertical="center" wrapText="1"/>
    </xf>
    <xf numFmtId="4" fontId="11" fillId="3" borderId="0" xfId="1" applyNumberFormat="1" applyFont="1" applyFill="1" applyBorder="1" applyAlignment="1">
      <alignment horizontal="right" vertical="center" wrapText="1"/>
    </xf>
    <xf numFmtId="164" fontId="11" fillId="2" borderId="0" xfId="1" applyFont="1" applyFill="1" applyBorder="1" applyAlignment="1">
      <alignment horizontal="right" vertical="center" wrapText="1"/>
    </xf>
    <xf numFmtId="164" fontId="12" fillId="2" borderId="4" xfId="1" applyFont="1" applyFill="1" applyBorder="1" applyAlignment="1">
      <alignment horizontal="right" vertical="center" wrapText="1"/>
    </xf>
    <xf numFmtId="164" fontId="12" fillId="3" borderId="4" xfId="1" applyFont="1" applyFill="1" applyBorder="1" applyAlignment="1">
      <alignment horizontal="right" vertical="center" wrapText="1"/>
    </xf>
    <xf numFmtId="165" fontId="12" fillId="2" borderId="3" xfId="1" applyNumberFormat="1" applyFont="1" applyFill="1" applyBorder="1" applyAlignment="1">
      <alignment horizontal="right" vertical="center" wrapText="1"/>
    </xf>
    <xf numFmtId="165" fontId="12" fillId="3" borderId="3" xfId="1" applyNumberFormat="1" applyFont="1" applyFill="1" applyBorder="1" applyAlignment="1">
      <alignment horizontal="right" vertical="center" wrapText="1"/>
    </xf>
    <xf numFmtId="165" fontId="12" fillId="3" borderId="0" xfId="0" applyNumberFormat="1" applyFont="1" applyFill="1" applyAlignment="1">
      <alignment horizontal="right" vertical="center" wrapText="1"/>
    </xf>
    <xf numFmtId="165" fontId="12" fillId="3" borderId="6" xfId="0" applyNumberFormat="1" applyFont="1" applyFill="1" applyBorder="1" applyAlignment="1">
      <alignment horizontal="right" vertical="center" wrapText="1"/>
    </xf>
    <xf numFmtId="165" fontId="12" fillId="2" borderId="6" xfId="0" applyNumberFormat="1" applyFont="1" applyFill="1" applyBorder="1" applyAlignment="1">
      <alignment horizontal="right" vertical="center" wrapText="1"/>
    </xf>
    <xf numFmtId="166" fontId="11" fillId="2" borderId="0" xfId="1" applyNumberFormat="1" applyFont="1" applyFill="1" applyAlignment="1">
      <alignment horizontal="right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0" fontId="17" fillId="3" borderId="0" xfId="0" applyFont="1" applyFill="1"/>
    <xf numFmtId="0" fontId="18" fillId="3" borderId="0" xfId="0" applyFont="1" applyFill="1"/>
    <xf numFmtId="165" fontId="12" fillId="2" borderId="0" xfId="0" applyNumberFormat="1" applyFont="1" applyFill="1" applyAlignment="1">
      <alignment horizontal="right" vertical="center" wrapText="1"/>
    </xf>
    <xf numFmtId="165" fontId="12" fillId="2" borderId="1" xfId="1" applyNumberFormat="1" applyFont="1" applyFill="1" applyBorder="1" applyAlignment="1">
      <alignment horizontal="right" vertical="center" wrapText="1"/>
    </xf>
    <xf numFmtId="165" fontId="12" fillId="3" borderId="1" xfId="1" applyNumberFormat="1" applyFont="1" applyFill="1" applyBorder="1" applyAlignment="1">
      <alignment horizontal="right" vertical="center" wrapText="1"/>
    </xf>
    <xf numFmtId="0" fontId="16" fillId="3" borderId="0" xfId="0" quotePrefix="1" applyFont="1" applyFill="1" applyAlignment="1">
      <alignment horizontal="center"/>
    </xf>
    <xf numFmtId="0" fontId="16" fillId="3" borderId="0" xfId="0" quotePrefix="1" applyFont="1" applyFill="1"/>
    <xf numFmtId="165" fontId="11" fillId="2" borderId="0" xfId="1" applyNumberFormat="1" applyFont="1" applyFill="1" applyBorder="1" applyAlignment="1">
      <alignment horizontal="right" vertical="center" wrapText="1"/>
    </xf>
    <xf numFmtId="165" fontId="11" fillId="3" borderId="0" xfId="1" applyNumberFormat="1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center" wrapText="1"/>
    </xf>
    <xf numFmtId="165" fontId="0" fillId="0" borderId="0" xfId="0" applyNumberFormat="1"/>
    <xf numFmtId="4" fontId="0" fillId="0" borderId="0" xfId="0" applyNumberFormat="1"/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14" fontId="12" fillId="2" borderId="5" xfId="0" applyNumberFormat="1" applyFont="1" applyFill="1" applyBorder="1" applyAlignment="1">
      <alignment horizontal="center" vertical="center" wrapText="1"/>
    </xf>
    <xf numFmtId="14" fontId="12" fillId="2" borderId="4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6" fillId="3" borderId="1" xfId="0" quotePrefix="1" applyFont="1" applyFill="1" applyBorder="1" applyAlignment="1">
      <alignment horizontal="center"/>
    </xf>
    <xf numFmtId="9" fontId="12" fillId="2" borderId="0" xfId="14" applyFont="1" applyFill="1" applyBorder="1" applyAlignment="1">
      <alignment horizontal="right" vertical="center" wrapText="1"/>
    </xf>
    <xf numFmtId="4" fontId="12" fillId="2" borderId="7" xfId="1" applyNumberFormat="1" applyFont="1" applyFill="1" applyBorder="1" applyAlignment="1">
      <alignment horizontal="right" vertical="center" wrapText="1"/>
    </xf>
    <xf numFmtId="165" fontId="12" fillId="2" borderId="7" xfId="1" applyNumberFormat="1" applyFont="1" applyFill="1" applyBorder="1" applyAlignment="1">
      <alignment horizontal="right" vertical="center" wrapText="1"/>
    </xf>
    <xf numFmtId="165" fontId="12" fillId="2" borderId="6" xfId="1" applyNumberFormat="1" applyFont="1" applyFill="1" applyBorder="1" applyAlignment="1">
      <alignment horizontal="right" vertical="center" wrapText="1"/>
    </xf>
    <xf numFmtId="0" fontId="0" fillId="0" borderId="0" xfId="0" applyFill="1"/>
    <xf numFmtId="0" fontId="17" fillId="0" borderId="0" xfId="0" applyFont="1" applyFill="1"/>
    <xf numFmtId="0" fontId="13" fillId="0" borderId="0" xfId="0" applyFont="1" applyFill="1"/>
    <xf numFmtId="0" fontId="18" fillId="0" borderId="0" xfId="0" applyFont="1" applyFill="1"/>
  </cellXfs>
  <cellStyles count="15">
    <cellStyle name="ąA" xfId="2" xr:uid="{A7AE8E57-D56D-477C-AD73-AAB3CB0DFEA0}"/>
    <cellStyle name="ąA 2" xfId="3" xr:uid="{1A83DEDB-D65E-422F-B9B2-6F94392404B6}"/>
    <cellStyle name="ąA_UNIBIOS-30-6-2011-ΕΝΟΠΟΙΗΜΕΝΟΣ-ΘΑΝΑΣΗΣ-1" xfId="11" xr:uid="{99FD60CD-55FA-4032-99EF-0451779ADA3C}"/>
    <cellStyle name="Comma" xfId="1" builtinId="3"/>
    <cellStyle name="Comma 2" xfId="4" xr:uid="{A9B842B6-8DC0-4F8C-B6E6-814C439F1198}"/>
    <cellStyle name="Default" xfId="13" xr:uid="{C55508FC-A276-471B-8D33-325C7F6951B4}"/>
    <cellStyle name="Normal" xfId="0" builtinId="0"/>
    <cellStyle name="Normal 2" xfId="7" xr:uid="{A28B3812-7EEE-4ADF-B666-313C453BD077}"/>
    <cellStyle name="Percent" xfId="14" builtinId="5"/>
    <cellStyle name="Βασικό_ISOZYGIO 30-9-09" xfId="8" xr:uid="{DDD0E734-9D12-453E-A886-C8C62B72C3AD}"/>
    <cellStyle name="Κανονικό 10" xfId="5" xr:uid="{82FD225B-D140-4ED3-8C90-2A449F0EDDCA}"/>
    <cellStyle name="Κανονικό 2" xfId="6" xr:uid="{9F572347-8E94-4EC7-98DB-0232D4881206}"/>
    <cellStyle name="Κανονικό 5" xfId="9" xr:uid="{4669BA53-9A5F-4EEB-8F10-9C15A5FE8160}"/>
    <cellStyle name="Κανονικό 7" xfId="12" xr:uid="{45BF9EEF-E2DD-470F-BE0B-9277E583FB11}"/>
    <cellStyle name="Κανονικό 8" xfId="10" xr:uid="{A99AD937-830F-4004-ABF3-7A2F132DEC46}"/>
  </cellStyles>
  <dxfs count="0"/>
  <tableStyles count="0" defaultTableStyle="TableStyleMedium2" defaultPivotStyle="PivotStyleLight16"/>
  <colors>
    <mruColors>
      <color rgb="FFDCF8FC"/>
      <color rgb="FFCCFFFF"/>
      <color rgb="FFB7F3FB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D8AD-A117-4935-9675-8E5EDB53A1FD}">
  <sheetPr>
    <pageSetUpPr fitToPage="1"/>
  </sheetPr>
  <dimension ref="D4:J61"/>
  <sheetViews>
    <sheetView tabSelected="1" workbookViewId="0">
      <selection activeCell="D2" sqref="D2"/>
    </sheetView>
  </sheetViews>
  <sheetFormatPr defaultRowHeight="14.5"/>
  <cols>
    <col min="5" max="5" width="26.81640625" customWidth="1"/>
    <col min="6" max="6" width="3.1796875" hidden="1" customWidth="1"/>
    <col min="7" max="7" width="10.453125" customWidth="1"/>
    <col min="8" max="8" width="9.81640625" hidden="1" customWidth="1"/>
    <col min="9" max="9" width="10" hidden="1" customWidth="1"/>
  </cols>
  <sheetData>
    <row r="4" spans="4:9" ht="16" customHeight="1">
      <c r="D4" s="79" t="s">
        <v>0</v>
      </c>
      <c r="E4" s="79"/>
      <c r="F4" s="2"/>
      <c r="G4" s="61" t="s">
        <v>103</v>
      </c>
      <c r="H4" s="62"/>
      <c r="I4" s="62"/>
    </row>
    <row r="5" spans="4:9" ht="16" customHeight="1">
      <c r="D5" s="80"/>
      <c r="E5" s="80"/>
      <c r="F5" s="2"/>
      <c r="G5" s="61" t="s">
        <v>104</v>
      </c>
      <c r="H5" s="62"/>
      <c r="I5" s="62"/>
    </row>
    <row r="6" spans="4:9" ht="15" customHeight="1">
      <c r="D6" s="73"/>
      <c r="E6" s="73"/>
      <c r="F6" s="2"/>
      <c r="G6" s="75" t="s">
        <v>112</v>
      </c>
      <c r="H6" s="68">
        <v>43830</v>
      </c>
      <c r="I6" s="68">
        <v>43465</v>
      </c>
    </row>
    <row r="7" spans="4:9" ht="9" customHeight="1" thickBot="1">
      <c r="D7" s="73"/>
      <c r="E7" s="73"/>
      <c r="F7" s="7" t="s">
        <v>2</v>
      </c>
      <c r="G7" s="76"/>
      <c r="H7" s="69"/>
      <c r="I7" s="69"/>
    </row>
    <row r="8" spans="4:9" ht="12.5" customHeight="1">
      <c r="D8" s="72"/>
      <c r="E8" s="72"/>
      <c r="F8" s="7"/>
      <c r="G8" s="8"/>
      <c r="H8" s="9"/>
      <c r="I8" s="9"/>
    </row>
    <row r="9" spans="4:9" ht="14.5" customHeight="1">
      <c r="D9" s="71" t="s">
        <v>1</v>
      </c>
      <c r="E9" s="71"/>
      <c r="F9" s="10">
        <v>4</v>
      </c>
      <c r="G9" s="11">
        <v>9812.59</v>
      </c>
      <c r="H9" s="12">
        <v>2774.36</v>
      </c>
      <c r="I9" s="12">
        <v>5211.8999999999996</v>
      </c>
    </row>
    <row r="10" spans="4:9" ht="14.5" hidden="1" customHeight="1">
      <c r="D10" s="71" t="s">
        <v>3</v>
      </c>
      <c r="E10" s="71"/>
      <c r="F10" s="10">
        <v>5</v>
      </c>
      <c r="G10" s="11"/>
      <c r="H10" s="12"/>
      <c r="I10" s="12"/>
    </row>
    <row r="11" spans="4:9" ht="14.5" hidden="1" customHeight="1">
      <c r="D11" s="71" t="s">
        <v>4</v>
      </c>
      <c r="E11" s="71"/>
      <c r="F11" s="10">
        <v>6</v>
      </c>
      <c r="G11" s="11"/>
      <c r="H11" s="12"/>
      <c r="I11" s="12"/>
    </row>
    <row r="12" spans="4:9" ht="14.5" hidden="1" customHeight="1">
      <c r="D12" s="71" t="s">
        <v>5</v>
      </c>
      <c r="E12" s="71"/>
      <c r="F12" s="10">
        <v>20</v>
      </c>
      <c r="G12" s="11"/>
      <c r="H12" s="12"/>
      <c r="I12" s="12"/>
    </row>
    <row r="13" spans="4:9" ht="14.5" hidden="1" customHeight="1">
      <c r="D13" s="71" t="s">
        <v>6</v>
      </c>
      <c r="E13" s="71"/>
      <c r="F13" s="10">
        <v>7</v>
      </c>
      <c r="G13" s="11"/>
      <c r="H13" s="12"/>
      <c r="I13" s="12"/>
    </row>
    <row r="14" spans="4:9" ht="14.5" hidden="1" customHeight="1">
      <c r="D14" s="71" t="s">
        <v>7</v>
      </c>
      <c r="E14" s="71"/>
      <c r="F14" s="10">
        <v>8</v>
      </c>
      <c r="G14" s="13"/>
      <c r="H14" s="14"/>
      <c r="I14" s="14"/>
    </row>
    <row r="15" spans="4:9" ht="14.5" customHeight="1" thickBot="1">
      <c r="D15" s="72" t="s">
        <v>13</v>
      </c>
      <c r="E15" s="72"/>
      <c r="F15" s="10"/>
      <c r="G15" s="15">
        <f>SUM(G9:G14)</f>
        <v>9812.59</v>
      </c>
      <c r="H15" s="16">
        <f>SUM(H9:H14)</f>
        <v>2774.36</v>
      </c>
      <c r="I15" s="16">
        <f>SUM(I9:I14)</f>
        <v>5211.8999999999996</v>
      </c>
    </row>
    <row r="16" spans="4:9" ht="14.5" hidden="1" customHeight="1">
      <c r="D16" s="72"/>
      <c r="E16" s="72"/>
      <c r="F16" s="10"/>
      <c r="G16" s="11"/>
      <c r="H16" s="12"/>
      <c r="I16" s="12"/>
    </row>
    <row r="17" spans="4:9" ht="6" customHeight="1" thickTop="1">
      <c r="D17" s="72"/>
      <c r="E17" s="72"/>
      <c r="F17" s="10"/>
      <c r="G17" s="11"/>
      <c r="H17" s="12"/>
      <c r="I17" s="12"/>
    </row>
    <row r="18" spans="4:9" ht="14.5" customHeight="1">
      <c r="D18" s="71" t="s">
        <v>8</v>
      </c>
      <c r="E18" s="71"/>
      <c r="F18" s="10">
        <v>9</v>
      </c>
      <c r="G18" s="11">
        <v>13190.18</v>
      </c>
      <c r="H18" s="12">
        <v>164949.63</v>
      </c>
      <c r="I18" s="12">
        <v>127613.91</v>
      </c>
    </row>
    <row r="19" spans="4:9">
      <c r="D19" s="71" t="s">
        <v>65</v>
      </c>
      <c r="E19" s="71"/>
      <c r="F19" s="10">
        <v>11</v>
      </c>
      <c r="G19" s="11">
        <v>40142.120000000003</v>
      </c>
      <c r="H19" s="12">
        <v>91248.03</v>
      </c>
      <c r="I19" s="12">
        <v>124848.36</v>
      </c>
    </row>
    <row r="20" spans="4:9" ht="14.5" hidden="1" customHeight="1">
      <c r="D20" s="71" t="s">
        <v>9</v>
      </c>
      <c r="E20" s="71"/>
      <c r="F20" s="10">
        <v>11</v>
      </c>
      <c r="G20" s="11"/>
      <c r="H20" s="12"/>
      <c r="I20" s="12"/>
    </row>
    <row r="21" spans="4:9" ht="14.5" hidden="1" customHeight="1">
      <c r="D21" s="71" t="s">
        <v>68</v>
      </c>
      <c r="E21" s="71"/>
      <c r="F21" s="10">
        <v>10</v>
      </c>
      <c r="G21" s="11" t="s">
        <v>59</v>
      </c>
      <c r="H21" s="12" t="s">
        <v>59</v>
      </c>
      <c r="I21" s="12" t="s">
        <v>59</v>
      </c>
    </row>
    <row r="22" spans="4:9" ht="14.5" hidden="1" customHeight="1">
      <c r="D22" s="71" t="s">
        <v>14</v>
      </c>
      <c r="E22" s="71"/>
      <c r="F22" s="10">
        <v>10</v>
      </c>
      <c r="G22" s="11"/>
      <c r="H22" s="12"/>
      <c r="I22" s="12"/>
    </row>
    <row r="23" spans="4:9" ht="14.5" customHeight="1">
      <c r="D23" s="71" t="s">
        <v>10</v>
      </c>
      <c r="E23" s="71"/>
      <c r="F23" s="10">
        <v>12</v>
      </c>
      <c r="G23" s="13">
        <v>24214.05</v>
      </c>
      <c r="H23" s="14">
        <v>6044.12</v>
      </c>
      <c r="I23" s="14">
        <v>4444.67</v>
      </c>
    </row>
    <row r="24" spans="4:9" ht="14" customHeight="1" thickBot="1">
      <c r="D24" s="72" t="s">
        <v>11</v>
      </c>
      <c r="E24" s="72"/>
      <c r="F24" s="10"/>
      <c r="G24" s="15">
        <f>SUM(G18:G23)</f>
        <v>77546.350000000006</v>
      </c>
      <c r="H24" s="16">
        <f>SUM(H18:H23)</f>
        <v>262241.78000000003</v>
      </c>
      <c r="I24" s="16">
        <f>SUM(I18:I23)+0.01</f>
        <v>256906.95000000004</v>
      </c>
    </row>
    <row r="25" spans="4:9" ht="14.5" hidden="1" customHeight="1" thickTop="1">
      <c r="D25" s="71" t="s">
        <v>74</v>
      </c>
      <c r="E25" s="71"/>
      <c r="F25" s="10"/>
      <c r="G25" s="11"/>
      <c r="H25" s="12">
        <v>9001.6200000000008</v>
      </c>
      <c r="I25" s="12">
        <v>55815.06</v>
      </c>
    </row>
    <row r="26" spans="4:9" ht="4" customHeight="1" thickTop="1">
      <c r="D26" s="71"/>
      <c r="E26" s="71"/>
      <c r="F26" s="10"/>
      <c r="G26" s="11"/>
      <c r="H26" s="12"/>
      <c r="I26" s="12"/>
    </row>
    <row r="27" spans="4:9" ht="15" customHeight="1" thickBot="1">
      <c r="D27" s="77" t="s">
        <v>12</v>
      </c>
      <c r="E27" s="77"/>
      <c r="F27" s="10"/>
      <c r="G27" s="52">
        <f>+G15+G24+G25</f>
        <v>87358.94</v>
      </c>
      <c r="H27" s="51">
        <f>+H15+H24+H25</f>
        <v>274017.76</v>
      </c>
      <c r="I27" s="51">
        <f>+I15+I24+I25-0.01</f>
        <v>317933.90000000002</v>
      </c>
    </row>
    <row r="28" spans="4:9" ht="15" thickTop="1">
      <c r="D28" s="71"/>
      <c r="E28" s="71"/>
      <c r="F28" s="10"/>
      <c r="G28" s="11"/>
      <c r="H28" s="12"/>
      <c r="I28" s="12"/>
    </row>
    <row r="29" spans="4:9" ht="14.5" customHeight="1">
      <c r="D29" s="78" t="s">
        <v>16</v>
      </c>
      <c r="E29" s="78"/>
      <c r="F29" s="10"/>
      <c r="G29" s="11"/>
      <c r="H29" s="12"/>
      <c r="I29" s="12"/>
    </row>
    <row r="30" spans="4:9" ht="14.5" customHeight="1">
      <c r="D30" s="71" t="s">
        <v>17</v>
      </c>
      <c r="E30" s="71"/>
      <c r="F30" s="10">
        <v>13</v>
      </c>
      <c r="G30" s="11">
        <v>254119.52</v>
      </c>
      <c r="H30" s="12">
        <v>259287.2</v>
      </c>
      <c r="I30" s="12">
        <v>259287.2</v>
      </c>
    </row>
    <row r="31" spans="4:9" ht="14.5" hidden="1" customHeight="1">
      <c r="D31" s="71" t="s">
        <v>18</v>
      </c>
      <c r="E31" s="71"/>
      <c r="F31" s="10"/>
      <c r="G31" s="11" t="s">
        <v>59</v>
      </c>
      <c r="H31" s="12" t="s">
        <v>59</v>
      </c>
      <c r="I31" s="12"/>
    </row>
    <row r="32" spans="4:9" ht="14.5" hidden="1" customHeight="1">
      <c r="D32" s="71" t="s">
        <v>19</v>
      </c>
      <c r="E32" s="71"/>
      <c r="F32" s="10"/>
      <c r="G32" s="11"/>
      <c r="H32" s="12"/>
      <c r="I32" s="12"/>
    </row>
    <row r="33" spans="4:9" ht="14.5" hidden="1" customHeight="1">
      <c r="D33" s="71" t="s">
        <v>75</v>
      </c>
      <c r="E33" s="71"/>
      <c r="F33" s="10">
        <v>14</v>
      </c>
      <c r="G33" s="11"/>
      <c r="H33" s="12">
        <v>-32067.35</v>
      </c>
      <c r="I33" s="12">
        <v>-38540.69</v>
      </c>
    </row>
    <row r="34" spans="4:9">
      <c r="D34" s="71" t="s">
        <v>21</v>
      </c>
      <c r="E34" s="71"/>
      <c r="F34" s="10">
        <v>14</v>
      </c>
      <c r="G34" s="11">
        <v>36122.6</v>
      </c>
      <c r="H34" s="12">
        <v>33338.94</v>
      </c>
      <c r="I34" s="12">
        <v>33338.94</v>
      </c>
    </row>
    <row r="35" spans="4:9" ht="14.5" customHeight="1">
      <c r="D35" s="71" t="s">
        <v>102</v>
      </c>
      <c r="E35" s="71"/>
      <c r="F35" s="10"/>
      <c r="G35" s="13">
        <v>-684361.45884962601</v>
      </c>
      <c r="H35" s="14">
        <v>-335917.35</v>
      </c>
      <c r="I35" s="14">
        <v>-273139.33</v>
      </c>
    </row>
    <row r="36" spans="4:9" ht="14.5" customHeight="1" thickBot="1">
      <c r="D36" s="72" t="s">
        <v>76</v>
      </c>
      <c r="E36" s="72"/>
      <c r="F36" s="10"/>
      <c r="G36" s="15">
        <f>SUM(G30:G35)</f>
        <v>-394119.33884962602</v>
      </c>
      <c r="H36" s="16">
        <f>SUM(H30:H35)</f>
        <v>-75358.559999999969</v>
      </c>
      <c r="I36" s="16">
        <f>SUM(I30:I35)</f>
        <v>-19053.880000000005</v>
      </c>
    </row>
    <row r="37" spans="4:9" ht="14.5" hidden="1" customHeight="1" thickTop="1">
      <c r="D37" s="71" t="s">
        <v>22</v>
      </c>
      <c r="E37" s="71"/>
      <c r="F37" s="10"/>
      <c r="G37" s="13" t="s">
        <v>59</v>
      </c>
      <c r="H37" s="14" t="s">
        <v>59</v>
      </c>
      <c r="I37" s="14"/>
    </row>
    <row r="38" spans="4:9" ht="18" hidden="1" customHeight="1" thickTop="1" thickBot="1">
      <c r="D38" s="72" t="s">
        <v>62</v>
      </c>
      <c r="E38" s="72"/>
      <c r="F38" s="10"/>
      <c r="G38" s="15">
        <f>SUM(G36:G37)</f>
        <v>-394119.33884962602</v>
      </c>
      <c r="H38" s="16">
        <f>SUM(H36:H37)</f>
        <v>-75358.559999999969</v>
      </c>
      <c r="I38" s="16">
        <f>SUM(I36:I37)</f>
        <v>-19053.880000000005</v>
      </c>
    </row>
    <row r="39" spans="4:9" ht="7" customHeight="1" thickTop="1">
      <c r="D39" s="70"/>
      <c r="E39" s="70"/>
      <c r="F39" s="10"/>
      <c r="G39" s="11"/>
      <c r="H39" s="12"/>
      <c r="I39" s="12"/>
    </row>
    <row r="40" spans="4:9" ht="14.5" customHeight="1">
      <c r="D40" s="78" t="s">
        <v>23</v>
      </c>
      <c r="E40" s="78"/>
      <c r="F40" s="10"/>
      <c r="G40" s="11"/>
      <c r="H40" s="12"/>
      <c r="I40" s="12"/>
    </row>
    <row r="41" spans="4:9" ht="14.5" hidden="1" customHeight="1">
      <c r="D41" s="71" t="s">
        <v>24</v>
      </c>
      <c r="E41" s="71"/>
      <c r="F41" s="10">
        <v>17</v>
      </c>
      <c r="G41" s="11"/>
      <c r="H41" s="12"/>
      <c r="I41" s="12"/>
    </row>
    <row r="42" spans="4:9" ht="14.5" hidden="1" customHeight="1">
      <c r="D42" s="71" t="s">
        <v>25</v>
      </c>
      <c r="E42" s="71"/>
      <c r="F42" s="10">
        <v>17</v>
      </c>
      <c r="G42" s="11"/>
      <c r="H42" s="12"/>
      <c r="I42" s="12"/>
    </row>
    <row r="43" spans="4:9" ht="14.5" hidden="1" customHeight="1">
      <c r="D43" s="71" t="s">
        <v>27</v>
      </c>
      <c r="E43" s="71"/>
      <c r="F43" s="10">
        <v>17</v>
      </c>
      <c r="G43" s="11"/>
      <c r="H43" s="12"/>
      <c r="I43" s="12"/>
    </row>
    <row r="44" spans="4:9" ht="14.5" hidden="1" customHeight="1">
      <c r="D44" s="71" t="s">
        <v>63</v>
      </c>
      <c r="E44" s="71"/>
      <c r="F44" s="10">
        <v>18</v>
      </c>
      <c r="G44" s="11"/>
      <c r="H44" s="12"/>
      <c r="I44" s="12"/>
    </row>
    <row r="45" spans="4:9" ht="14.5" hidden="1" customHeight="1">
      <c r="D45" s="71" t="s">
        <v>26</v>
      </c>
      <c r="E45" s="71"/>
      <c r="F45" s="10">
        <v>20</v>
      </c>
      <c r="G45" s="11"/>
      <c r="H45" s="12"/>
      <c r="I45" s="12"/>
    </row>
    <row r="46" spans="4:9" ht="14.5" hidden="1" customHeight="1">
      <c r="D46" s="71" t="s">
        <v>64</v>
      </c>
      <c r="E46" s="71"/>
      <c r="F46" s="10">
        <v>16</v>
      </c>
      <c r="G46" s="11"/>
      <c r="H46" s="12"/>
      <c r="I46" s="12"/>
    </row>
    <row r="47" spans="4:9" ht="14.5" hidden="1" customHeight="1">
      <c r="D47" s="71" t="s">
        <v>28</v>
      </c>
      <c r="E47" s="71"/>
      <c r="F47" s="10">
        <v>17</v>
      </c>
      <c r="G47" s="11"/>
      <c r="H47" s="12"/>
      <c r="I47" s="12"/>
    </row>
    <row r="48" spans="4:9" ht="14.5" hidden="1" customHeight="1">
      <c r="D48" s="71" t="s">
        <v>29</v>
      </c>
      <c r="E48" s="71"/>
      <c r="F48" s="10">
        <v>17</v>
      </c>
      <c r="G48" s="13"/>
      <c r="H48" s="14"/>
      <c r="I48" s="14"/>
    </row>
    <row r="49" spans="4:10" ht="14.5" hidden="1" customHeight="1" thickBot="1">
      <c r="D49" s="72" t="s">
        <v>30</v>
      </c>
      <c r="E49" s="72"/>
      <c r="F49" s="10"/>
      <c r="G49" s="15">
        <f>SUM(G41:G48)</f>
        <v>0</v>
      </c>
      <c r="H49" s="16">
        <f>SUM(H41:H48)</f>
        <v>0</v>
      </c>
      <c r="I49" s="16">
        <f>SUM(I41:I48)</f>
        <v>0</v>
      </c>
    </row>
    <row r="50" spans="4:10" ht="6.5" customHeight="1">
      <c r="D50" s="74"/>
      <c r="E50" s="74"/>
      <c r="F50" s="10"/>
      <c r="G50" s="11"/>
      <c r="H50" s="12"/>
      <c r="I50" s="12"/>
    </row>
    <row r="51" spans="4:10" ht="14.5" customHeight="1">
      <c r="D51" s="71" t="s">
        <v>31</v>
      </c>
      <c r="E51" s="71"/>
      <c r="F51" s="10">
        <v>19</v>
      </c>
      <c r="G51" s="11">
        <v>471665.7</v>
      </c>
      <c r="H51" s="12">
        <v>348691.84</v>
      </c>
      <c r="I51" s="12">
        <v>320239.87</v>
      </c>
    </row>
    <row r="52" spans="4:10" ht="14.5" hidden="1" customHeight="1">
      <c r="D52" s="71" t="s">
        <v>88</v>
      </c>
      <c r="E52" s="71"/>
      <c r="F52" s="10">
        <v>20</v>
      </c>
      <c r="G52" s="11"/>
      <c r="H52" s="12">
        <v>648.08000000000004</v>
      </c>
      <c r="I52" s="12">
        <v>626.54</v>
      </c>
    </row>
    <row r="53" spans="4:10" ht="14.5" hidden="1" customHeight="1">
      <c r="D53" s="71" t="s">
        <v>24</v>
      </c>
      <c r="E53" s="71"/>
      <c r="F53" s="10">
        <v>17</v>
      </c>
      <c r="G53" s="11"/>
      <c r="H53" s="12"/>
      <c r="I53" s="12"/>
    </row>
    <row r="54" spans="4:10" ht="14.5" customHeight="1">
      <c r="D54" s="71" t="s">
        <v>63</v>
      </c>
      <c r="E54" s="71"/>
      <c r="F54" s="10">
        <v>19</v>
      </c>
      <c r="G54" s="11">
        <v>9812.59</v>
      </c>
      <c r="H54" s="12"/>
      <c r="I54" s="12" t="s">
        <v>59</v>
      </c>
    </row>
    <row r="55" spans="4:10" ht="14.5" hidden="1" customHeight="1">
      <c r="D55" s="71" t="s">
        <v>32</v>
      </c>
      <c r="E55" s="71"/>
      <c r="F55" s="10">
        <v>24</v>
      </c>
      <c r="G55" s="13" t="s">
        <v>59</v>
      </c>
      <c r="H55" s="14" t="s">
        <v>59</v>
      </c>
      <c r="I55" s="14" t="s">
        <v>59</v>
      </c>
    </row>
    <row r="56" spans="4:10" ht="14.5" customHeight="1" thickBot="1">
      <c r="D56" s="72" t="s">
        <v>33</v>
      </c>
      <c r="E56" s="72"/>
      <c r="F56" s="10"/>
      <c r="G56" s="15">
        <f>+G52+G51+G54</f>
        <v>481478.29000000004</v>
      </c>
      <c r="H56" s="16">
        <f>+H52+H51</f>
        <v>349339.92000000004</v>
      </c>
      <c r="I56" s="16">
        <f>SUM(I51:I55)</f>
        <v>320866.40999999997</v>
      </c>
    </row>
    <row r="57" spans="4:10" ht="14.5" customHeight="1" thickTop="1">
      <c r="D57" s="71" t="s">
        <v>77</v>
      </c>
      <c r="E57" s="71"/>
      <c r="F57" s="10"/>
      <c r="G57" s="11"/>
      <c r="H57" s="12">
        <v>36.4</v>
      </c>
      <c r="I57" s="12">
        <v>16121.37</v>
      </c>
    </row>
    <row r="58" spans="4:10" ht="4.5" customHeight="1">
      <c r="D58" s="70"/>
      <c r="E58" s="70"/>
      <c r="F58" s="10"/>
      <c r="G58" s="11"/>
      <c r="H58" s="12"/>
      <c r="I58" s="12"/>
    </row>
    <row r="59" spans="4:10" ht="15" customHeight="1" thickBot="1">
      <c r="D59" s="77" t="s">
        <v>34</v>
      </c>
      <c r="E59" s="77"/>
      <c r="F59" s="10"/>
      <c r="G59" s="52">
        <f>+G36+G56+G57-0.01</f>
        <v>87358.941150374027</v>
      </c>
      <c r="H59" s="51">
        <f>+H36+H56+H57</f>
        <v>274017.76000000013</v>
      </c>
      <c r="I59" s="51">
        <f>SUM(I56:I57)+I36</f>
        <v>317933.89999999997</v>
      </c>
      <c r="J59" s="4"/>
    </row>
    <row r="60" spans="4:10" ht="7" customHeight="1" thickTop="1">
      <c r="D60" s="22"/>
      <c r="E60" s="22"/>
      <c r="F60" s="10"/>
      <c r="G60" s="50"/>
      <c r="H60" s="50"/>
      <c r="I60" s="50"/>
      <c r="J60" s="4"/>
    </row>
    <row r="61" spans="4:10">
      <c r="F61" s="5"/>
      <c r="G61" s="5"/>
    </row>
  </sheetData>
  <mergeCells count="58">
    <mergeCell ref="D57:E57"/>
    <mergeCell ref="D18:E18"/>
    <mergeCell ref="D19:E19"/>
    <mergeCell ref="D36:E36"/>
    <mergeCell ref="D30:E30"/>
    <mergeCell ref="D31:E31"/>
    <mergeCell ref="D32:E32"/>
    <mergeCell ref="D34:E34"/>
    <mergeCell ref="D35:E35"/>
    <mergeCell ref="D29:E29"/>
    <mergeCell ref="D33:E33"/>
    <mergeCell ref="D44:E44"/>
    <mergeCell ref="D15:E15"/>
    <mergeCell ref="D16:E16"/>
    <mergeCell ref="D45:E45"/>
    <mergeCell ref="D46:E46"/>
    <mergeCell ref="D4:E4"/>
    <mergeCell ref="D5:E5"/>
    <mergeCell ref="D8:E8"/>
    <mergeCell ref="D9:E9"/>
    <mergeCell ref="D41:E41"/>
    <mergeCell ref="D42:E42"/>
    <mergeCell ref="D26:E26"/>
    <mergeCell ref="D27:E27"/>
    <mergeCell ref="D28:E28"/>
    <mergeCell ref="D20:E20"/>
    <mergeCell ref="G6:G7"/>
    <mergeCell ref="D37:E37"/>
    <mergeCell ref="D59:E59"/>
    <mergeCell ref="D10:E10"/>
    <mergeCell ref="D40:E40"/>
    <mergeCell ref="D39:E39"/>
    <mergeCell ref="D48:E48"/>
    <mergeCell ref="D22:E22"/>
    <mergeCell ref="D23:E23"/>
    <mergeCell ref="D24:E24"/>
    <mergeCell ref="D11:E11"/>
    <mergeCell ref="D12:E12"/>
    <mergeCell ref="D13:E13"/>
    <mergeCell ref="D14:E14"/>
    <mergeCell ref="D17:E17"/>
    <mergeCell ref="D25:E25"/>
    <mergeCell ref="I6:I7"/>
    <mergeCell ref="D58:E58"/>
    <mergeCell ref="D51:E51"/>
    <mergeCell ref="D52:E52"/>
    <mergeCell ref="D53:E53"/>
    <mergeCell ref="D54:E54"/>
    <mergeCell ref="D55:E55"/>
    <mergeCell ref="D56:E56"/>
    <mergeCell ref="D6:E7"/>
    <mergeCell ref="D21:E21"/>
    <mergeCell ref="D50:E50"/>
    <mergeCell ref="D47:E47"/>
    <mergeCell ref="D49:E49"/>
    <mergeCell ref="D38:E38"/>
    <mergeCell ref="H6:H7"/>
    <mergeCell ref="D43:E43"/>
  </mergeCells>
  <pageMargins left="0.7" right="0.7" top="0.75" bottom="0.75" header="0.3" footer="0.3"/>
  <pageSetup paperSize="9" scale="74" orientation="portrait" verticalDpi="0" r:id="rId1"/>
  <ignoredErrors>
    <ignoredError sqref="I2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8FD7-5B1A-4B7B-9D06-FE4190C2829C}">
  <dimension ref="D4:R33"/>
  <sheetViews>
    <sheetView workbookViewId="0">
      <selection activeCell="D2" sqref="D2"/>
    </sheetView>
  </sheetViews>
  <sheetFormatPr defaultRowHeight="14.5"/>
  <cols>
    <col min="6" max="6" width="15.36328125" customWidth="1"/>
    <col min="7" max="7" width="12.6328125" customWidth="1"/>
  </cols>
  <sheetData>
    <row r="4" spans="4:7">
      <c r="D4" s="79" t="s">
        <v>0</v>
      </c>
      <c r="E4" s="79"/>
      <c r="F4" s="3"/>
      <c r="G4" s="3"/>
    </row>
    <row r="5" spans="4:7">
      <c r="D5" s="80"/>
      <c r="E5" s="80"/>
      <c r="F5" s="2"/>
      <c r="G5" s="2"/>
    </row>
    <row r="6" spans="4:7" ht="27.5" thickBot="1">
      <c r="D6" s="73"/>
      <c r="E6" s="73"/>
      <c r="F6" s="10"/>
      <c r="G6" s="27" t="s">
        <v>123</v>
      </c>
    </row>
    <row r="7" spans="4:7">
      <c r="D7" s="71" t="s">
        <v>36</v>
      </c>
      <c r="E7" s="71"/>
      <c r="F7" s="10"/>
      <c r="G7" s="28">
        <v>1109460.1999999997</v>
      </c>
    </row>
    <row r="8" spans="4:7">
      <c r="D8" s="71" t="s">
        <v>37</v>
      </c>
      <c r="E8" s="71"/>
      <c r="F8" s="10"/>
      <c r="G8" s="19">
        <v>-805148.86569945107</v>
      </c>
    </row>
    <row r="9" spans="4:7" ht="15" thickBot="1">
      <c r="D9" s="72" t="s">
        <v>38</v>
      </c>
      <c r="E9" s="72"/>
      <c r="F9" s="10"/>
      <c r="G9" s="83">
        <f>SUM(G7:G8)</f>
        <v>304311.33430054865</v>
      </c>
    </row>
    <row r="10" spans="4:7" ht="6.5" customHeight="1" thickTop="1">
      <c r="D10" s="22"/>
      <c r="E10" s="22"/>
      <c r="F10" s="10"/>
      <c r="G10" s="82"/>
    </row>
    <row r="11" spans="4:7" hidden="1">
      <c r="D11" s="71"/>
      <c r="E11" s="71"/>
      <c r="F11" s="10"/>
      <c r="G11" s="36"/>
    </row>
    <row r="12" spans="4:7">
      <c r="D12" s="71" t="s">
        <v>39</v>
      </c>
      <c r="E12" s="71"/>
      <c r="F12" s="10"/>
      <c r="G12" s="63">
        <v>-823826.01559535204</v>
      </c>
    </row>
    <row r="13" spans="4:7">
      <c r="D13" s="71" t="s">
        <v>40</v>
      </c>
      <c r="E13" s="71"/>
      <c r="F13" s="10"/>
      <c r="G13" s="63">
        <v>-178323.77870519599</v>
      </c>
    </row>
    <row r="14" spans="4:7">
      <c r="D14" s="71" t="s">
        <v>41</v>
      </c>
      <c r="E14" s="71"/>
      <c r="F14" s="10"/>
      <c r="G14" s="36">
        <v>65936.459999999992</v>
      </c>
    </row>
    <row r="15" spans="4:7">
      <c r="D15" s="7" t="s">
        <v>124</v>
      </c>
      <c r="E15" s="7"/>
      <c r="F15" s="10"/>
      <c r="G15" s="36">
        <v>221234.56</v>
      </c>
    </row>
    <row r="16" spans="4:7">
      <c r="D16" s="71" t="s">
        <v>42</v>
      </c>
      <c r="E16" s="71"/>
      <c r="F16" s="10"/>
      <c r="G16" s="19">
        <v>-15414.17</v>
      </c>
    </row>
    <row r="17" spans="4:18" ht="14.5" customHeight="1" thickBot="1">
      <c r="D17" s="72" t="s">
        <v>106</v>
      </c>
      <c r="E17" s="72"/>
      <c r="F17" s="72"/>
      <c r="G17" s="84">
        <f>SUM(G11:G16)+G9</f>
        <v>-426081.6099999994</v>
      </c>
    </row>
    <row r="18" spans="4:18" ht="5" customHeight="1" thickTop="1">
      <c r="D18" s="72"/>
      <c r="E18" s="72"/>
      <c r="F18" s="10"/>
      <c r="G18" s="38"/>
    </row>
    <row r="19" spans="4:18" ht="14.5" customHeight="1">
      <c r="D19" s="71" t="s">
        <v>78</v>
      </c>
      <c r="E19" s="71"/>
      <c r="F19" s="71"/>
      <c r="G19" s="17">
        <v>-9068.34</v>
      </c>
    </row>
    <row r="20" spans="4:18" ht="6.5" customHeight="1">
      <c r="D20" s="71"/>
      <c r="E20" s="71"/>
      <c r="F20" s="10"/>
      <c r="G20" s="19"/>
    </row>
    <row r="21" spans="4:18" ht="14.5" customHeight="1" thickBot="1">
      <c r="D21" s="72" t="s">
        <v>44</v>
      </c>
      <c r="E21" s="72"/>
      <c r="F21" s="72"/>
      <c r="G21" s="84">
        <f>SUM(G19:G20)+G17</f>
        <v>-435149.94999999943</v>
      </c>
    </row>
    <row r="22" spans="4:18" ht="4.5" customHeight="1" thickTop="1">
      <c r="D22" s="71"/>
      <c r="E22" s="71"/>
      <c r="F22" s="10"/>
      <c r="G22" s="28"/>
    </row>
    <row r="23" spans="4:18">
      <c r="D23" s="71" t="s">
        <v>45</v>
      </c>
      <c r="E23" s="71"/>
      <c r="F23" s="10"/>
      <c r="G23" s="19"/>
    </row>
    <row r="24" spans="4:18" ht="4" customHeight="1">
      <c r="D24" s="72"/>
      <c r="E24" s="72"/>
      <c r="F24" s="10"/>
      <c r="G24" s="39"/>
    </row>
    <row r="25" spans="4:18" ht="15" customHeight="1" thickBot="1">
      <c r="D25" s="72" t="s">
        <v>61</v>
      </c>
      <c r="E25" s="72"/>
      <c r="F25" s="72"/>
      <c r="G25" s="85">
        <f>SUM(G21:G23)</f>
        <v>-435149.94999999943</v>
      </c>
    </row>
    <row r="26" spans="4:18" ht="15" thickTop="1"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</row>
    <row r="27" spans="4:18"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4:18">
      <c r="D28" s="87" t="s">
        <v>80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4:18">
      <c r="D29" s="88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4:18">
      <c r="D30" s="89" t="s">
        <v>81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4:18">
      <c r="D31" s="88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4:18">
      <c r="D32" s="89" t="s">
        <v>82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4:18"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</sheetData>
  <mergeCells count="20">
    <mergeCell ref="D24:E24"/>
    <mergeCell ref="D25:F25"/>
    <mergeCell ref="D21:F21"/>
    <mergeCell ref="D17:F17"/>
    <mergeCell ref="D19:F19"/>
    <mergeCell ref="D18:E18"/>
    <mergeCell ref="D20:E20"/>
    <mergeCell ref="D22:E22"/>
    <mergeCell ref="D23:E23"/>
    <mergeCell ref="D11:E11"/>
    <mergeCell ref="D12:E12"/>
    <mergeCell ref="D13:E13"/>
    <mergeCell ref="D14:E14"/>
    <mergeCell ref="D16:E16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0A9C-7CA5-45D4-AE67-177F76622B62}">
  <dimension ref="D4:S63"/>
  <sheetViews>
    <sheetView workbookViewId="0">
      <selection activeCell="L22" sqref="L22"/>
    </sheetView>
  </sheetViews>
  <sheetFormatPr defaultRowHeight="14.5"/>
  <cols>
    <col min="5" max="5" width="26.90625" customWidth="1"/>
    <col min="6" max="6" width="4.36328125" hidden="1" customWidth="1"/>
    <col min="7" max="7" width="10.1796875" customWidth="1"/>
    <col min="8" max="8" width="10.1796875" hidden="1" customWidth="1"/>
  </cols>
  <sheetData>
    <row r="4" spans="4:16" ht="15" customHeight="1">
      <c r="D4" s="79" t="s">
        <v>0</v>
      </c>
      <c r="E4" s="79"/>
      <c r="F4" s="3"/>
      <c r="G4" s="61" t="s">
        <v>103</v>
      </c>
      <c r="H4" s="1"/>
      <c r="I4" s="1"/>
      <c r="J4" s="1"/>
      <c r="K4" s="1"/>
      <c r="L4" s="1"/>
      <c r="M4" s="1"/>
      <c r="N4" s="1"/>
      <c r="O4" s="1"/>
      <c r="P4" s="1"/>
    </row>
    <row r="5" spans="4:16" ht="15">
      <c r="D5" s="80"/>
      <c r="E5" s="80"/>
      <c r="F5" s="2"/>
      <c r="G5" s="81" t="s">
        <v>104</v>
      </c>
      <c r="H5" s="81"/>
      <c r="I5" s="1"/>
      <c r="J5" s="1"/>
      <c r="K5" s="1"/>
      <c r="L5" s="1"/>
      <c r="M5" s="1"/>
      <c r="N5" s="1"/>
      <c r="O5" s="1"/>
      <c r="P5" s="1"/>
    </row>
    <row r="6" spans="4:16" ht="25" customHeight="1" thickBot="1">
      <c r="D6" s="73"/>
      <c r="E6" s="73"/>
      <c r="F6" s="10" t="s">
        <v>2</v>
      </c>
      <c r="G6" s="27" t="s">
        <v>113</v>
      </c>
      <c r="H6" s="27" t="s">
        <v>57</v>
      </c>
      <c r="I6" s="1"/>
      <c r="J6" s="1"/>
      <c r="K6" s="1"/>
      <c r="L6" s="1"/>
      <c r="M6" s="1"/>
      <c r="N6" s="1"/>
      <c r="O6" s="1"/>
      <c r="P6" s="1"/>
    </row>
    <row r="7" spans="4:16">
      <c r="D7" s="71" t="s">
        <v>36</v>
      </c>
      <c r="E7" s="71"/>
      <c r="F7" s="10" t="s">
        <v>70</v>
      </c>
      <c r="G7" s="28">
        <v>354079.36</v>
      </c>
      <c r="H7" s="28">
        <v>402817.53</v>
      </c>
      <c r="I7" s="1"/>
      <c r="J7" s="1"/>
      <c r="K7" s="1"/>
      <c r="L7" s="1"/>
      <c r="M7" s="1"/>
      <c r="N7" s="1"/>
      <c r="O7" s="1"/>
      <c r="P7" s="1"/>
    </row>
    <row r="8" spans="4:16">
      <c r="D8" s="71" t="s">
        <v>37</v>
      </c>
      <c r="E8" s="71"/>
      <c r="F8" s="10" t="s">
        <v>71</v>
      </c>
      <c r="G8" s="19">
        <v>-231305.7</v>
      </c>
      <c r="H8" s="19">
        <v>-295658.89</v>
      </c>
      <c r="I8" s="1"/>
      <c r="J8" s="1"/>
      <c r="K8" s="1"/>
      <c r="L8" s="1"/>
      <c r="M8" s="1"/>
      <c r="N8" s="1"/>
      <c r="O8" s="1"/>
      <c r="P8" s="1"/>
    </row>
    <row r="9" spans="4:16" ht="15" thickBot="1">
      <c r="D9" s="72" t="s">
        <v>38</v>
      </c>
      <c r="E9" s="72"/>
      <c r="F9" s="10"/>
      <c r="G9" s="83">
        <f>SUM(G7:G8)</f>
        <v>122773.65999999997</v>
      </c>
      <c r="H9" s="32">
        <f>SUM(H7:H8)</f>
        <v>107158.64000000001</v>
      </c>
      <c r="I9" s="1"/>
      <c r="J9" s="1"/>
      <c r="K9" s="1"/>
      <c r="L9" s="1"/>
      <c r="M9" s="1"/>
      <c r="N9" s="1"/>
      <c r="O9" s="1"/>
      <c r="P9" s="1"/>
    </row>
    <row r="10" spans="4:16" ht="6.5" customHeight="1" thickTop="1">
      <c r="D10" s="22"/>
      <c r="E10" s="22"/>
      <c r="F10" s="10"/>
      <c r="G10" s="34"/>
      <c r="H10" s="34"/>
      <c r="I10" s="1"/>
      <c r="J10" s="1"/>
      <c r="K10" s="1"/>
      <c r="L10" s="1"/>
      <c r="M10" s="1"/>
      <c r="N10" s="1"/>
      <c r="O10" s="1"/>
      <c r="P10" s="1"/>
    </row>
    <row r="11" spans="4:16" hidden="1">
      <c r="D11" s="71"/>
      <c r="E11" s="71"/>
      <c r="F11" s="10" t="s">
        <v>72</v>
      </c>
      <c r="G11" s="36"/>
      <c r="H11" s="36">
        <v>4494.3500000000004</v>
      </c>
      <c r="I11" s="1"/>
      <c r="J11" s="1"/>
      <c r="K11" s="1"/>
      <c r="L11" s="1"/>
      <c r="M11" s="1"/>
      <c r="N11" s="1"/>
      <c r="O11" s="1"/>
      <c r="P11" s="1"/>
    </row>
    <row r="12" spans="4:16">
      <c r="D12" s="71" t="s">
        <v>39</v>
      </c>
      <c r="E12" s="71"/>
      <c r="F12" s="10" t="s">
        <v>71</v>
      </c>
      <c r="G12" s="17">
        <v>-89603.86</v>
      </c>
      <c r="H12" s="17">
        <v>-94183.41</v>
      </c>
      <c r="I12" s="1"/>
      <c r="J12" s="1"/>
      <c r="K12" s="1"/>
      <c r="L12" s="1"/>
      <c r="M12" s="1"/>
      <c r="N12" s="1"/>
      <c r="O12" s="1"/>
      <c r="P12" s="1"/>
    </row>
    <row r="13" spans="4:16">
      <c r="D13" s="71" t="s">
        <v>40</v>
      </c>
      <c r="E13" s="71"/>
      <c r="F13" s="10" t="s">
        <v>71</v>
      </c>
      <c r="G13" s="17">
        <v>-56559.18</v>
      </c>
      <c r="H13" s="17">
        <v>-72747.39</v>
      </c>
      <c r="I13" s="1"/>
      <c r="J13" s="1"/>
      <c r="K13" s="1"/>
      <c r="L13" s="1"/>
      <c r="M13" s="1"/>
      <c r="N13" s="1"/>
      <c r="O13" s="1"/>
      <c r="P13" s="1"/>
    </row>
    <row r="14" spans="4:16">
      <c r="D14" s="71" t="s">
        <v>41</v>
      </c>
      <c r="E14" s="71"/>
      <c r="F14" s="10" t="s">
        <v>72</v>
      </c>
      <c r="G14" s="36">
        <v>6374.39</v>
      </c>
      <c r="H14" s="17"/>
      <c r="I14" s="1"/>
      <c r="J14" s="1"/>
      <c r="K14" s="1"/>
      <c r="L14" s="1"/>
      <c r="M14" s="1"/>
      <c r="N14" s="1"/>
      <c r="O14" s="1"/>
      <c r="P14" s="1"/>
    </row>
    <row r="15" spans="4:16">
      <c r="D15" s="71" t="s">
        <v>105</v>
      </c>
      <c r="E15" s="71"/>
      <c r="F15" s="10" t="s">
        <v>72</v>
      </c>
      <c r="G15" s="19" t="s">
        <v>59</v>
      </c>
      <c r="H15" s="19" t="s">
        <v>59</v>
      </c>
      <c r="I15" s="1"/>
      <c r="J15" s="1"/>
      <c r="K15" s="1"/>
      <c r="L15" s="1"/>
      <c r="M15" s="1"/>
      <c r="N15" s="1"/>
      <c r="O15" s="1"/>
      <c r="P15" s="1"/>
    </row>
    <row r="16" spans="4:16" ht="15" thickBot="1">
      <c r="D16" s="72" t="s">
        <v>106</v>
      </c>
      <c r="E16" s="72"/>
      <c r="F16" s="10"/>
      <c r="G16" s="84">
        <f>SUM(G11:G15)+G9-0.02</f>
        <v>-17015.01000000002</v>
      </c>
      <c r="H16" s="48">
        <f>SUM(H11:H15)+H9</f>
        <v>-55277.81</v>
      </c>
      <c r="I16" s="1"/>
      <c r="J16" s="1"/>
      <c r="K16" s="1"/>
      <c r="L16" s="1"/>
      <c r="M16" s="1"/>
      <c r="N16" s="1"/>
      <c r="O16" s="1"/>
      <c r="P16" s="1"/>
    </row>
    <row r="17" spans="4:16" ht="6.5" customHeight="1" thickTop="1">
      <c r="D17" s="72"/>
      <c r="E17" s="72"/>
      <c r="F17" s="10"/>
      <c r="G17" s="38"/>
      <c r="H17" s="38"/>
      <c r="I17" s="1"/>
      <c r="J17" s="1"/>
      <c r="K17" s="1"/>
      <c r="L17" s="1"/>
      <c r="M17" s="1"/>
      <c r="N17" s="1"/>
      <c r="O17" s="1"/>
      <c r="P17" s="1"/>
    </row>
    <row r="18" spans="4:16">
      <c r="D18" s="71" t="s">
        <v>78</v>
      </c>
      <c r="E18" s="71"/>
      <c r="F18" s="10" t="s">
        <v>73</v>
      </c>
      <c r="G18" s="17">
        <v>-3077.12</v>
      </c>
      <c r="H18" s="17">
        <f>410.01-740.72</f>
        <v>-330.71000000000004</v>
      </c>
      <c r="I18" s="1"/>
      <c r="J18" s="1"/>
      <c r="K18" s="1"/>
      <c r="L18" s="1"/>
      <c r="M18" s="1"/>
      <c r="N18" s="1"/>
      <c r="O18" s="1"/>
      <c r="P18" s="1"/>
    </row>
    <row r="19" spans="4:16" hidden="1">
      <c r="D19" s="71"/>
      <c r="E19" s="71"/>
      <c r="F19" s="10"/>
      <c r="G19" s="30"/>
      <c r="H19" s="30">
        <f>236.64-4265.88-242.43</f>
        <v>-4271.67</v>
      </c>
      <c r="I19" s="1"/>
      <c r="J19" s="1"/>
      <c r="K19" s="1"/>
      <c r="L19" s="1"/>
      <c r="M19" s="1"/>
      <c r="N19" s="1"/>
      <c r="O19" s="1"/>
      <c r="P19" s="1"/>
    </row>
    <row r="20" spans="4:16" ht="15" thickBot="1">
      <c r="D20" s="72" t="s">
        <v>44</v>
      </c>
      <c r="E20" s="72"/>
      <c r="F20" s="10"/>
      <c r="G20" s="84">
        <f>SUM(G18:G19)+G16</f>
        <v>-20092.130000000019</v>
      </c>
      <c r="H20" s="48">
        <f>SUM(H18:H19)+H16</f>
        <v>-59880.189999999995</v>
      </c>
      <c r="I20" s="1"/>
      <c r="J20" s="1"/>
      <c r="K20" s="1"/>
      <c r="L20" s="1"/>
      <c r="M20" s="1"/>
      <c r="N20" s="1"/>
      <c r="O20" s="1"/>
      <c r="P20" s="1"/>
    </row>
    <row r="21" spans="4:16" ht="6.5" customHeight="1" thickTop="1">
      <c r="D21" s="71"/>
      <c r="E21" s="71"/>
      <c r="F21" s="10"/>
      <c r="G21" s="28"/>
      <c r="H21" s="28"/>
      <c r="I21" s="1"/>
      <c r="J21" s="1"/>
      <c r="K21" s="1"/>
      <c r="L21" s="1"/>
      <c r="M21" s="1"/>
      <c r="N21" s="1"/>
      <c r="O21" s="1"/>
      <c r="P21" s="1"/>
    </row>
    <row r="22" spans="4:16">
      <c r="D22" s="71" t="s">
        <v>45</v>
      </c>
      <c r="E22" s="71"/>
      <c r="F22" s="10">
        <v>20</v>
      </c>
      <c r="G22" s="19" t="s">
        <v>59</v>
      </c>
      <c r="H22" s="19" t="s">
        <v>59</v>
      </c>
      <c r="I22" s="1"/>
      <c r="J22" s="1"/>
      <c r="K22" s="1"/>
      <c r="L22" s="1"/>
      <c r="M22" s="1"/>
      <c r="N22" s="1"/>
      <c r="O22" s="1"/>
      <c r="P22" s="1"/>
    </row>
    <row r="23" spans="4:16" ht="6.5" customHeight="1">
      <c r="D23" s="72"/>
      <c r="E23" s="72"/>
      <c r="F23" s="10"/>
      <c r="G23" s="39"/>
      <c r="H23" s="39"/>
      <c r="I23" s="1"/>
      <c r="J23" s="1"/>
      <c r="K23" s="1"/>
      <c r="L23" s="1"/>
      <c r="M23" s="1"/>
      <c r="N23" s="1"/>
      <c r="O23" s="1"/>
      <c r="P23" s="1"/>
    </row>
    <row r="24" spans="4:16" ht="15" thickBot="1">
      <c r="D24" s="72" t="s">
        <v>61</v>
      </c>
      <c r="E24" s="72"/>
      <c r="F24" s="10"/>
      <c r="G24" s="85">
        <f>SUM(G20:G22)</f>
        <v>-20092.130000000019</v>
      </c>
      <c r="H24" s="24">
        <f>SUM(H20:H22)</f>
        <v>-59880.189999999995</v>
      </c>
      <c r="I24" s="1"/>
      <c r="J24" s="1"/>
      <c r="K24" s="1"/>
      <c r="L24" s="1"/>
      <c r="M24" s="1"/>
      <c r="N24" s="1"/>
      <c r="O24" s="1"/>
      <c r="P24" s="1"/>
    </row>
    <row r="25" spans="4:16" hidden="1">
      <c r="D25" s="71"/>
      <c r="E25" s="71"/>
      <c r="F25" s="10"/>
      <c r="G25" s="38"/>
      <c r="H25" s="1"/>
      <c r="I25" s="1"/>
      <c r="J25" s="1"/>
      <c r="K25" s="1"/>
      <c r="L25" s="1"/>
      <c r="M25" s="1"/>
      <c r="N25" s="1"/>
      <c r="O25" s="1"/>
      <c r="P25" s="1"/>
    </row>
    <row r="26" spans="4:16" hidden="1">
      <c r="D26" s="72" t="s">
        <v>46</v>
      </c>
      <c r="E26" s="72"/>
      <c r="F26" s="6"/>
      <c r="G26" s="38"/>
      <c r="H26" s="1"/>
      <c r="I26" s="1"/>
      <c r="J26" s="1"/>
      <c r="K26" s="1"/>
      <c r="L26" s="1"/>
      <c r="M26" s="1"/>
      <c r="N26" s="1"/>
      <c r="O26" s="1"/>
      <c r="P26" s="1"/>
    </row>
    <row r="27" spans="4:16" hidden="1">
      <c r="D27" s="71" t="s">
        <v>47</v>
      </c>
      <c r="E27" s="71"/>
      <c r="F27" s="10"/>
      <c r="G27" s="28"/>
      <c r="H27" s="31"/>
      <c r="I27" s="1"/>
      <c r="J27" s="1"/>
      <c r="K27" s="1"/>
      <c r="L27" s="1"/>
      <c r="M27" s="1"/>
      <c r="N27" s="1"/>
      <c r="O27" s="1"/>
      <c r="P27" s="1"/>
    </row>
    <row r="28" spans="4:16" hidden="1">
      <c r="D28" s="71" t="s">
        <v>48</v>
      </c>
      <c r="E28" s="71"/>
      <c r="F28" s="10"/>
      <c r="G28" s="40"/>
      <c r="H28" s="41"/>
      <c r="I28" s="1"/>
      <c r="J28" s="1"/>
      <c r="K28" s="1"/>
      <c r="L28" s="1"/>
      <c r="M28" s="1"/>
      <c r="N28" s="1"/>
      <c r="O28" s="1"/>
      <c r="P28" s="1"/>
    </row>
    <row r="29" spans="4:16" ht="15" hidden="1" thickBot="1">
      <c r="D29" s="72" t="s">
        <v>35</v>
      </c>
      <c r="E29" s="72"/>
      <c r="F29" s="10"/>
      <c r="G29" s="42"/>
      <c r="H29" s="43">
        <f>SUM(H27:H28)</f>
        <v>0</v>
      </c>
      <c r="I29" s="1"/>
      <c r="J29" s="1"/>
      <c r="K29" s="1"/>
      <c r="L29" s="1"/>
      <c r="M29" s="1"/>
      <c r="N29" s="1"/>
      <c r="O29" s="1"/>
      <c r="P29" s="1"/>
    </row>
    <row r="30" spans="4:16" ht="6.5" customHeight="1" thickTop="1">
      <c r="D30" s="71"/>
      <c r="E30" s="71"/>
      <c r="F30" s="10"/>
      <c r="G30" s="29"/>
      <c r="H30" s="29"/>
      <c r="I30" s="1"/>
      <c r="J30" s="1"/>
      <c r="K30" s="1"/>
      <c r="L30" s="1"/>
      <c r="M30" s="1"/>
      <c r="N30" s="1"/>
      <c r="O30" s="1"/>
      <c r="P30" s="1"/>
    </row>
    <row r="31" spans="4:16" hidden="1">
      <c r="D31" s="72" t="s">
        <v>49</v>
      </c>
      <c r="E31" s="72"/>
      <c r="F31" s="10"/>
      <c r="G31" s="28"/>
      <c r="H31" s="29"/>
      <c r="I31" s="1"/>
      <c r="J31" s="1"/>
      <c r="K31" s="1"/>
      <c r="L31" s="1"/>
      <c r="M31" s="1"/>
      <c r="N31" s="1"/>
      <c r="O31" s="1"/>
      <c r="P31" s="1"/>
    </row>
    <row r="32" spans="4:16" ht="6.5" hidden="1" customHeight="1">
      <c r="D32" s="22"/>
      <c r="E32" s="22"/>
      <c r="F32" s="10"/>
      <c r="G32" s="28"/>
      <c r="H32" s="29"/>
      <c r="I32" s="1"/>
      <c r="J32" s="1"/>
      <c r="K32" s="1"/>
      <c r="L32" s="1"/>
      <c r="M32" s="1"/>
      <c r="N32" s="1"/>
      <c r="O32" s="1"/>
      <c r="P32" s="1"/>
    </row>
    <row r="33" spans="4:16" hidden="1">
      <c r="D33" s="72" t="s">
        <v>50</v>
      </c>
      <c r="E33" s="72"/>
      <c r="F33" s="6"/>
      <c r="G33" s="36"/>
      <c r="H33" s="44"/>
      <c r="I33" s="1"/>
      <c r="J33" s="1"/>
      <c r="K33" s="1"/>
      <c r="L33" s="1"/>
      <c r="M33" s="1"/>
      <c r="N33" s="1"/>
      <c r="O33" s="1"/>
      <c r="P33" s="1"/>
    </row>
    <row r="34" spans="4:16" hidden="1">
      <c r="D34" s="72" t="s">
        <v>51</v>
      </c>
      <c r="E34" s="72"/>
      <c r="F34" s="10"/>
      <c r="G34" s="38"/>
      <c r="H34" s="37"/>
      <c r="I34" s="1"/>
      <c r="J34" s="1"/>
      <c r="K34" s="1"/>
      <c r="L34" s="1"/>
      <c r="M34" s="1"/>
      <c r="N34" s="1"/>
      <c r="O34" s="1"/>
      <c r="P34" s="1"/>
    </row>
    <row r="35" spans="4:16" ht="7" hidden="1" customHeight="1">
      <c r="D35" s="71"/>
      <c r="E35" s="71"/>
      <c r="F35" s="10"/>
      <c r="G35" s="38"/>
      <c r="H35" s="31"/>
      <c r="I35" s="1"/>
      <c r="J35" s="1"/>
      <c r="K35" s="1"/>
      <c r="L35" s="1"/>
      <c r="M35" s="1"/>
      <c r="N35" s="1"/>
      <c r="O35" s="1"/>
      <c r="P35" s="1"/>
    </row>
    <row r="36" spans="4:16" hidden="1">
      <c r="D36" s="72" t="s">
        <v>52</v>
      </c>
      <c r="E36" s="72"/>
      <c r="F36" s="10"/>
      <c r="G36" s="28"/>
      <c r="H36" s="29"/>
      <c r="I36" s="1"/>
      <c r="J36" s="1"/>
      <c r="K36" s="1"/>
      <c r="L36" s="1"/>
      <c r="M36" s="1"/>
      <c r="N36" s="1"/>
      <c r="O36" s="1"/>
      <c r="P36" s="1"/>
    </row>
    <row r="37" spans="4:16" hidden="1">
      <c r="D37" s="72" t="s">
        <v>51</v>
      </c>
      <c r="E37" s="72"/>
      <c r="F37" s="10"/>
      <c r="G37" s="28"/>
      <c r="H37" s="29"/>
      <c r="I37" s="1"/>
      <c r="J37" s="1"/>
      <c r="K37" s="1"/>
      <c r="L37" s="1"/>
      <c r="M37" s="1"/>
      <c r="N37" s="1"/>
      <c r="O37" s="1"/>
      <c r="P37" s="1"/>
    </row>
    <row r="38" spans="4:16" hidden="1">
      <c r="D38" s="71" t="s">
        <v>58</v>
      </c>
      <c r="E38" s="71"/>
      <c r="F38" s="10"/>
      <c r="G38" s="19"/>
      <c r="H38" s="20">
        <v>-26628.94</v>
      </c>
      <c r="I38" s="1"/>
      <c r="J38" s="1"/>
      <c r="K38" s="1"/>
      <c r="L38" s="1"/>
      <c r="M38" s="1"/>
      <c r="N38" s="1"/>
      <c r="O38" s="1"/>
      <c r="P38" s="1"/>
    </row>
    <row r="39" spans="4:16" hidden="1">
      <c r="D39" s="72" t="s">
        <v>69</v>
      </c>
      <c r="E39" s="72"/>
      <c r="F39" s="10"/>
      <c r="G39" s="21">
        <f>SUM(G24:G38)</f>
        <v>-20092.130000000019</v>
      </c>
      <c r="H39" s="23">
        <f>SUM(H24:H38)</f>
        <v>-86509.12999999999</v>
      </c>
      <c r="I39" s="1"/>
      <c r="J39" s="1"/>
      <c r="K39" s="1"/>
      <c r="L39" s="1"/>
      <c r="M39" s="1"/>
      <c r="N39" s="1"/>
      <c r="O39" s="1"/>
      <c r="P39" s="1"/>
    </row>
    <row r="40" spans="4:16" hidden="1">
      <c r="D40" s="71"/>
      <c r="E40" s="71"/>
      <c r="F40" s="10"/>
      <c r="G40" s="45"/>
      <c r="H40" s="37"/>
      <c r="I40" s="1"/>
      <c r="J40" s="1"/>
      <c r="K40" s="1"/>
      <c r="L40" s="1"/>
      <c r="M40" s="1"/>
      <c r="N40" s="1"/>
      <c r="O40" s="1"/>
      <c r="P40" s="1"/>
    </row>
    <row r="41" spans="4:16" hidden="1">
      <c r="D41" s="71" t="s">
        <v>47</v>
      </c>
      <c r="E41" s="71"/>
      <c r="F41" s="10"/>
      <c r="G41" s="28"/>
      <c r="H41" s="31">
        <v>-361155.24</v>
      </c>
      <c r="I41" s="1"/>
      <c r="J41" s="1"/>
      <c r="K41" s="1"/>
      <c r="L41" s="1"/>
      <c r="M41" s="1"/>
      <c r="N41" s="1"/>
      <c r="O41" s="1"/>
      <c r="P41" s="1"/>
    </row>
    <row r="42" spans="4:16" hidden="1">
      <c r="D42" s="71" t="s">
        <v>48</v>
      </c>
      <c r="E42" s="71"/>
      <c r="F42" s="10"/>
      <c r="G42" s="40"/>
      <c r="H42" s="41">
        <v>4348.24</v>
      </c>
      <c r="I42" s="1"/>
      <c r="J42" s="1"/>
      <c r="K42" s="1"/>
      <c r="L42" s="1"/>
      <c r="M42" s="1"/>
      <c r="N42" s="1"/>
      <c r="O42" s="1"/>
      <c r="P42" s="1"/>
    </row>
    <row r="43" spans="4:16" ht="15" hidden="1" thickBot="1">
      <c r="D43" s="72" t="s">
        <v>35</v>
      </c>
      <c r="E43" s="72"/>
      <c r="F43" s="10"/>
      <c r="G43" s="42"/>
      <c r="H43" s="43">
        <f>SUM(H41:H42)</f>
        <v>-356807</v>
      </c>
      <c r="I43" s="1"/>
      <c r="J43" s="1"/>
      <c r="K43" s="1"/>
      <c r="L43" s="1"/>
      <c r="M43" s="1"/>
      <c r="N43" s="1"/>
      <c r="O43" s="1"/>
      <c r="P43" s="1"/>
    </row>
    <row r="44" spans="4:16" ht="6.5" hidden="1" customHeight="1">
      <c r="D44" s="71"/>
      <c r="E44" s="71"/>
      <c r="F44" s="10"/>
      <c r="G44" s="38"/>
      <c r="H44" s="1"/>
      <c r="I44" s="1"/>
      <c r="J44" s="1"/>
      <c r="K44" s="1"/>
      <c r="L44" s="1"/>
      <c r="M44" s="1"/>
      <c r="N44" s="1"/>
      <c r="O44" s="1"/>
      <c r="P44" s="1"/>
    </row>
    <row r="45" spans="4:16" hidden="1">
      <c r="D45" s="71" t="s">
        <v>53</v>
      </c>
      <c r="E45" s="71"/>
      <c r="F45" s="10"/>
      <c r="G45" s="53"/>
      <c r="H45" s="26">
        <f>H55</f>
        <v>-2.7678820705924208E-2</v>
      </c>
      <c r="I45" s="1"/>
      <c r="J45" s="1"/>
      <c r="K45" s="1"/>
      <c r="L45" s="1"/>
      <c r="M45" s="1"/>
      <c r="N45" s="1"/>
      <c r="O45" s="1"/>
      <c r="P45" s="1"/>
    </row>
    <row r="46" spans="4:16" hidden="1">
      <c r="D46" s="71" t="s">
        <v>54</v>
      </c>
      <c r="E46" s="71"/>
      <c r="F46" s="10"/>
      <c r="G46" s="53"/>
      <c r="H46" s="26">
        <f>+H55</f>
        <v>-2.7678820705924208E-2</v>
      </c>
      <c r="I46" s="1"/>
      <c r="J46" s="1"/>
      <c r="K46" s="1"/>
      <c r="L46" s="1"/>
      <c r="M46" s="1"/>
      <c r="N46" s="1"/>
      <c r="O46" s="1"/>
      <c r="P46" s="1"/>
    </row>
    <row r="47" spans="4:16" ht="6.5" hidden="1" customHeight="1">
      <c r="D47" s="72"/>
      <c r="E47" s="72"/>
      <c r="F47" s="1"/>
      <c r="G47" s="39"/>
      <c r="H47" s="35"/>
      <c r="I47" s="1"/>
      <c r="J47" s="1"/>
      <c r="K47" s="1"/>
      <c r="L47" s="1"/>
      <c r="M47" s="1"/>
      <c r="N47" s="1"/>
      <c r="O47" s="1"/>
      <c r="P47" s="1"/>
    </row>
    <row r="48" spans="4:16" ht="15" hidden="1" thickBot="1">
      <c r="D48" s="72" t="s">
        <v>55</v>
      </c>
      <c r="E48" s="72"/>
      <c r="F48" s="1"/>
      <c r="G48" s="24">
        <f>+G50+G16</f>
        <v>-14577.460000000021</v>
      </c>
      <c r="H48" s="47">
        <v>76193.84</v>
      </c>
      <c r="I48" s="1"/>
      <c r="J48" s="1"/>
      <c r="K48" s="1"/>
      <c r="L48" s="1"/>
      <c r="M48" s="1"/>
      <c r="N48" s="1"/>
      <c r="O48" s="1"/>
      <c r="P48" s="1"/>
    </row>
    <row r="49" spans="4:19" hidden="1">
      <c r="I49" s="1"/>
      <c r="J49" s="1"/>
      <c r="K49" s="1"/>
      <c r="L49" s="1"/>
      <c r="M49" s="1"/>
      <c r="N49" s="1"/>
      <c r="O49" s="1"/>
      <c r="P49" s="1"/>
    </row>
    <row r="50" spans="4:19" hidden="1">
      <c r="D50" s="71" t="s">
        <v>60</v>
      </c>
      <c r="E50" s="71"/>
      <c r="G50" s="29">
        <v>2437.5500000000002</v>
      </c>
      <c r="H50" s="29">
        <v>62170.11</v>
      </c>
      <c r="I50" s="1"/>
      <c r="J50" s="1"/>
      <c r="K50" s="1"/>
      <c r="L50" s="1"/>
      <c r="M50" s="1"/>
      <c r="N50" s="1"/>
      <c r="O50" s="1"/>
      <c r="P50" s="1"/>
    </row>
    <row r="51" spans="4:19" hidden="1">
      <c r="D51" s="71" t="s">
        <v>66</v>
      </c>
      <c r="E51" s="71"/>
      <c r="G51" s="29"/>
      <c r="H51" s="29"/>
      <c r="I51" s="1"/>
      <c r="J51" s="1"/>
      <c r="K51" s="1"/>
      <c r="L51" s="1"/>
      <c r="M51" s="1"/>
      <c r="N51" s="1"/>
      <c r="O51" s="1"/>
      <c r="P51" s="1"/>
    </row>
    <row r="52" spans="4:19" hidden="1">
      <c r="D52" s="71" t="s">
        <v>66</v>
      </c>
      <c r="E52" s="71"/>
      <c r="G52" s="29"/>
      <c r="H52" s="29">
        <v>3125463</v>
      </c>
      <c r="I52" s="1"/>
      <c r="J52" s="1"/>
      <c r="K52" s="1"/>
      <c r="L52" s="1"/>
      <c r="M52" s="1"/>
      <c r="N52" s="1"/>
      <c r="O52" s="1"/>
      <c r="P52" s="1"/>
    </row>
    <row r="53" spans="4:19" hidden="1">
      <c r="I53" s="1"/>
      <c r="J53" s="1"/>
      <c r="K53" s="1"/>
      <c r="L53" s="1"/>
      <c r="M53" s="1"/>
      <c r="N53" s="1"/>
      <c r="O53" s="1"/>
      <c r="P53" s="1"/>
    </row>
    <row r="54" spans="4:19" hidden="1">
      <c r="I54" s="1"/>
      <c r="J54" s="1"/>
      <c r="K54" s="1"/>
      <c r="L54" s="1"/>
      <c r="M54" s="1"/>
      <c r="N54" s="1"/>
      <c r="O54" s="1"/>
      <c r="P54" s="1"/>
    </row>
    <row r="55" spans="4:19" hidden="1">
      <c r="G55" s="26" t="e">
        <f>+G39/G52</f>
        <v>#DIV/0!</v>
      </c>
      <c r="H55" s="26">
        <f>+H39/H52</f>
        <v>-2.7678820705924208E-2</v>
      </c>
      <c r="I55" s="1"/>
      <c r="J55" s="1"/>
      <c r="K55" s="1"/>
      <c r="L55" s="1"/>
      <c r="M55" s="1"/>
      <c r="N55" s="1"/>
      <c r="O55" s="1"/>
      <c r="P55" s="1"/>
    </row>
    <row r="56" spans="4:19" hidden="1">
      <c r="I56" s="1"/>
      <c r="J56" s="1"/>
      <c r="K56" s="1"/>
      <c r="L56" s="1"/>
      <c r="M56" s="1"/>
      <c r="N56" s="1"/>
      <c r="O56" s="1"/>
      <c r="P56" s="1"/>
    </row>
    <row r="57" spans="4:1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4:19">
      <c r="D58" s="56" t="s">
        <v>114</v>
      </c>
      <c r="E58" s="5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4:19">
      <c r="D59" s="56" t="s">
        <v>80</v>
      </c>
      <c r="E59" s="5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4:19">
      <c r="D60" s="55"/>
      <c r="E60" s="5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4:19">
      <c r="D61" s="57" t="s">
        <v>81</v>
      </c>
      <c r="E61" s="5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55"/>
      <c r="E62" s="5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57" t="s">
        <v>82</v>
      </c>
      <c r="E63" s="5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mergeCells count="47">
    <mergeCell ref="D14:E1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44:E44"/>
    <mergeCell ref="D34:E34"/>
    <mergeCell ref="D35:E35"/>
    <mergeCell ref="D36:E36"/>
    <mergeCell ref="D37:E37"/>
    <mergeCell ref="D38:E38"/>
    <mergeCell ref="D28:E28"/>
    <mergeCell ref="D29:E29"/>
    <mergeCell ref="D30:E30"/>
    <mergeCell ref="D31:E31"/>
    <mergeCell ref="D33:E33"/>
    <mergeCell ref="D22:E22"/>
    <mergeCell ref="D23:E23"/>
    <mergeCell ref="D24:E24"/>
    <mergeCell ref="D25:E25"/>
    <mergeCell ref="D27:E27"/>
    <mergeCell ref="G5:H5"/>
    <mergeCell ref="D6:E6"/>
    <mergeCell ref="D7:E7"/>
    <mergeCell ref="D8:E8"/>
    <mergeCell ref="D9:E9"/>
    <mergeCell ref="D50:E50"/>
    <mergeCell ref="D51:E51"/>
    <mergeCell ref="D52:E52"/>
    <mergeCell ref="D13:E13"/>
    <mergeCell ref="D4:E4"/>
    <mergeCell ref="D5:E5"/>
    <mergeCell ref="D11:E11"/>
    <mergeCell ref="D12:E12"/>
    <mergeCell ref="D26:E26"/>
    <mergeCell ref="D15:E15"/>
    <mergeCell ref="D16:E16"/>
    <mergeCell ref="D17:E17"/>
    <mergeCell ref="D18:E18"/>
    <mergeCell ref="D19:E19"/>
    <mergeCell ref="D20:E20"/>
    <mergeCell ref="D21:E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CB02-C397-470E-914A-0D2DF7E610A9}">
  <dimension ref="D4:I59"/>
  <sheetViews>
    <sheetView workbookViewId="0">
      <selection activeCell="K35" sqref="K35"/>
    </sheetView>
  </sheetViews>
  <sheetFormatPr defaultRowHeight="14.5"/>
  <cols>
    <col min="5" max="5" width="27.1796875" customWidth="1"/>
    <col min="6" max="6" width="2.08984375" hidden="1" customWidth="1"/>
    <col min="7" max="7" width="13.1796875" customWidth="1"/>
    <col min="8" max="9" width="11.6328125" hidden="1" customWidth="1"/>
  </cols>
  <sheetData>
    <row r="4" spans="4:9" ht="15" customHeight="1">
      <c r="D4" s="79" t="s">
        <v>0</v>
      </c>
      <c r="E4" s="79"/>
      <c r="F4" s="2"/>
      <c r="G4" s="61" t="s">
        <v>103</v>
      </c>
      <c r="H4" s="81" t="s">
        <v>83</v>
      </c>
      <c r="I4" s="81"/>
    </row>
    <row r="5" spans="4:9" ht="15">
      <c r="D5" s="80"/>
      <c r="E5" s="80"/>
      <c r="F5" s="2"/>
      <c r="G5" s="61" t="s">
        <v>107</v>
      </c>
      <c r="H5" s="61"/>
      <c r="I5" s="61"/>
    </row>
    <row r="6" spans="4:9">
      <c r="D6" s="73"/>
      <c r="E6" s="73"/>
      <c r="F6" s="2"/>
      <c r="G6" s="75" t="s">
        <v>112</v>
      </c>
      <c r="H6" s="75">
        <v>43830</v>
      </c>
      <c r="I6" s="68">
        <v>43465</v>
      </c>
    </row>
    <row r="7" spans="4:9" ht="21.5" thickBot="1">
      <c r="D7" s="73"/>
      <c r="E7" s="73"/>
      <c r="F7" s="7" t="s">
        <v>2</v>
      </c>
      <c r="G7" s="76"/>
      <c r="H7" s="76"/>
      <c r="I7" s="69"/>
    </row>
    <row r="8" spans="4:9">
      <c r="D8" s="72"/>
      <c r="E8" s="72"/>
      <c r="F8" s="7"/>
      <c r="G8" s="8"/>
      <c r="H8" s="8"/>
      <c r="I8" s="9"/>
    </row>
    <row r="9" spans="4:9">
      <c r="D9" s="71" t="s">
        <v>1</v>
      </c>
      <c r="E9" s="71"/>
      <c r="F9" s="10">
        <v>4</v>
      </c>
      <c r="G9" s="11">
        <v>18497.28</v>
      </c>
      <c r="H9" s="11">
        <v>2005.49</v>
      </c>
      <c r="I9" s="12">
        <v>3268.13</v>
      </c>
    </row>
    <row r="10" spans="4:9" ht="14.5" hidden="1" customHeight="1">
      <c r="D10" s="71" t="s">
        <v>3</v>
      </c>
      <c r="E10" s="71"/>
      <c r="F10" s="10">
        <v>5</v>
      </c>
      <c r="G10" s="11"/>
      <c r="H10" s="11"/>
      <c r="I10" s="12"/>
    </row>
    <row r="11" spans="4:9" ht="14.5" hidden="1" customHeight="1">
      <c r="D11" s="71" t="s">
        <v>4</v>
      </c>
      <c r="E11" s="71"/>
      <c r="F11" s="10">
        <v>6</v>
      </c>
      <c r="G11" s="11"/>
      <c r="H11" s="11"/>
      <c r="I11" s="12"/>
    </row>
    <row r="12" spans="4:9" ht="14.5" hidden="1" customHeight="1">
      <c r="D12" s="71" t="s">
        <v>5</v>
      </c>
      <c r="E12" s="71"/>
      <c r="F12" s="10">
        <v>20</v>
      </c>
      <c r="G12" s="11"/>
      <c r="H12" s="11"/>
      <c r="I12" s="12"/>
    </row>
    <row r="13" spans="4:9" ht="14.5" hidden="1" customHeight="1">
      <c r="D13" s="71" t="s">
        <v>6</v>
      </c>
      <c r="E13" s="71"/>
      <c r="F13" s="10">
        <v>7</v>
      </c>
      <c r="G13" s="11"/>
      <c r="H13" s="11"/>
      <c r="I13" s="12"/>
    </row>
    <row r="14" spans="4:9" ht="14.5" hidden="1" customHeight="1">
      <c r="D14" s="71" t="s">
        <v>7</v>
      </c>
      <c r="E14" s="71"/>
      <c r="F14" s="10">
        <v>8</v>
      </c>
      <c r="G14" s="13"/>
      <c r="H14" s="13"/>
      <c r="I14" s="14"/>
    </row>
    <row r="15" spans="4:9" ht="14.5" customHeight="1" thickBot="1">
      <c r="D15" s="72" t="s">
        <v>13</v>
      </c>
      <c r="E15" s="72"/>
      <c r="F15" s="10"/>
      <c r="G15" s="15">
        <f>SUM(G9:G14)</f>
        <v>18497.28</v>
      </c>
      <c r="H15" s="15">
        <f>SUM(H9:H14)</f>
        <v>2005.49</v>
      </c>
      <c r="I15" s="16">
        <f>SUM(I9:I14)</f>
        <v>3268.13</v>
      </c>
    </row>
    <row r="16" spans="4:9" ht="6.5" customHeight="1" thickTop="1">
      <c r="D16" s="72"/>
      <c r="E16" s="72"/>
      <c r="F16" s="10"/>
      <c r="G16" s="11"/>
      <c r="H16" s="11"/>
      <c r="I16" s="12"/>
    </row>
    <row r="17" spans="4:9" ht="15" hidden="1" customHeight="1" thickTop="1">
      <c r="D17" s="72"/>
      <c r="E17" s="72"/>
      <c r="F17" s="10"/>
      <c r="G17" s="11"/>
      <c r="H17" s="11"/>
      <c r="I17" s="12"/>
    </row>
    <row r="18" spans="4:9">
      <c r="D18" s="71" t="s">
        <v>8</v>
      </c>
      <c r="E18" s="71"/>
      <c r="F18" s="10">
        <v>9</v>
      </c>
      <c r="G18" s="11">
        <v>25156.959999999999</v>
      </c>
      <c r="H18" s="11">
        <v>83746.52</v>
      </c>
      <c r="I18" s="12">
        <v>59465.45</v>
      </c>
    </row>
    <row r="19" spans="4:9">
      <c r="D19" s="71" t="s">
        <v>65</v>
      </c>
      <c r="E19" s="71"/>
      <c r="F19" s="10">
        <v>11</v>
      </c>
      <c r="G19" s="11">
        <v>344018.93</v>
      </c>
      <c r="H19" s="11">
        <f>150304.86+92484.19+4400.21+11433.25</f>
        <v>258622.50999999998</v>
      </c>
      <c r="I19" s="12">
        <v>409879.13</v>
      </c>
    </row>
    <row r="20" spans="4:9" ht="14.5" hidden="1" customHeight="1">
      <c r="D20" s="71" t="s">
        <v>85</v>
      </c>
      <c r="E20" s="71"/>
      <c r="F20" s="10">
        <v>11</v>
      </c>
      <c r="G20" s="11"/>
      <c r="H20" s="11"/>
      <c r="I20" s="12"/>
    </row>
    <row r="21" spans="4:9" ht="24" hidden="1" customHeight="1">
      <c r="D21" s="71" t="s">
        <v>84</v>
      </c>
      <c r="E21" s="71"/>
      <c r="F21" s="10">
        <v>10</v>
      </c>
      <c r="G21" s="11" t="s">
        <v>59</v>
      </c>
      <c r="H21" s="11" t="s">
        <v>59</v>
      </c>
      <c r="I21" s="12" t="s">
        <v>59</v>
      </c>
    </row>
    <row r="22" spans="4:9" ht="14.5" hidden="1" customHeight="1">
      <c r="D22" s="71"/>
      <c r="E22" s="71"/>
      <c r="F22" s="10">
        <v>10</v>
      </c>
      <c r="G22" s="11"/>
      <c r="H22" s="11"/>
      <c r="I22" s="12"/>
    </row>
    <row r="23" spans="4:9" ht="14.5" customHeight="1">
      <c r="D23" s="71" t="s">
        <v>10</v>
      </c>
      <c r="E23" s="71"/>
      <c r="F23" s="10">
        <v>12</v>
      </c>
      <c r="G23" s="13">
        <v>257299.61</v>
      </c>
      <c r="H23" s="13">
        <v>56781.66</v>
      </c>
      <c r="I23" s="14">
        <v>7671.87</v>
      </c>
    </row>
    <row r="24" spans="4:9" ht="14.5" customHeight="1" thickBot="1">
      <c r="D24" s="72" t="s">
        <v>11</v>
      </c>
      <c r="E24" s="72"/>
      <c r="F24" s="10"/>
      <c r="G24" s="15">
        <f>SUM(G18:G23)</f>
        <v>626475.5</v>
      </c>
      <c r="H24" s="15">
        <f>SUM(H18:H23)</f>
        <v>399150.68999999994</v>
      </c>
      <c r="I24" s="16">
        <f>SUM(I18:I23)+0.01</f>
        <v>477016.46</v>
      </c>
    </row>
    <row r="25" spans="4:9" ht="15" hidden="1" thickTop="1">
      <c r="D25" s="71" t="s">
        <v>86</v>
      </c>
      <c r="E25" s="71"/>
      <c r="F25" s="10"/>
      <c r="G25" s="11"/>
      <c r="H25" s="11">
        <v>4352.59</v>
      </c>
      <c r="I25" s="12">
        <v>91546.15</v>
      </c>
    </row>
    <row r="26" spans="4:9" ht="6.5" customHeight="1" thickTop="1">
      <c r="D26" s="71"/>
      <c r="E26" s="71"/>
      <c r="F26" s="10"/>
      <c r="G26" s="11"/>
      <c r="H26" s="11"/>
      <c r="I26" s="12"/>
    </row>
    <row r="27" spans="4:9" ht="15" thickBot="1">
      <c r="D27" s="77" t="s">
        <v>12</v>
      </c>
      <c r="E27" s="77"/>
      <c r="F27" s="10"/>
      <c r="G27" s="52">
        <f>SUM(G24:G25)+G15-0.01</f>
        <v>644972.77</v>
      </c>
      <c r="H27" s="52">
        <f>SUM(H24:H25)+H15</f>
        <v>405508.76999999996</v>
      </c>
      <c r="I27" s="51">
        <f>+I15+I24+I25</f>
        <v>571830.74</v>
      </c>
    </row>
    <row r="28" spans="4:9" ht="15" thickTop="1">
      <c r="D28" s="71"/>
      <c r="E28" s="71"/>
      <c r="F28" s="10"/>
      <c r="G28" s="11"/>
      <c r="H28" s="11"/>
      <c r="I28" s="12"/>
    </row>
    <row r="29" spans="4:9">
      <c r="D29" s="78" t="s">
        <v>16</v>
      </c>
      <c r="E29" s="78"/>
      <c r="F29" s="10"/>
      <c r="G29" s="11"/>
      <c r="H29" s="11"/>
      <c r="I29" s="12"/>
    </row>
    <row r="30" spans="4:9">
      <c r="D30" s="71" t="s">
        <v>17</v>
      </c>
      <c r="E30" s="71"/>
      <c r="F30" s="10">
        <v>13</v>
      </c>
      <c r="G30" s="11">
        <v>10225.84</v>
      </c>
      <c r="H30" s="11">
        <v>10225.84</v>
      </c>
      <c r="I30" s="12">
        <v>10225.84</v>
      </c>
    </row>
    <row r="31" spans="4:9" ht="14.5" hidden="1" customHeight="1">
      <c r="D31" s="71" t="s">
        <v>18</v>
      </c>
      <c r="E31" s="71"/>
      <c r="F31" s="10"/>
      <c r="G31" s="11" t="s">
        <v>59</v>
      </c>
      <c r="H31" s="11" t="s">
        <v>59</v>
      </c>
      <c r="I31" s="12"/>
    </row>
    <row r="32" spans="4:9" ht="14.5" hidden="1" customHeight="1">
      <c r="D32" s="71" t="s">
        <v>19</v>
      </c>
      <c r="E32" s="71"/>
      <c r="F32" s="10"/>
      <c r="G32" s="11"/>
      <c r="H32" s="11"/>
      <c r="I32" s="12"/>
    </row>
    <row r="33" spans="4:9" ht="14.5" hidden="1" customHeight="1">
      <c r="D33" s="71" t="s">
        <v>20</v>
      </c>
      <c r="E33" s="71"/>
      <c r="F33" s="10">
        <v>14</v>
      </c>
      <c r="G33" s="11"/>
      <c r="H33" s="11"/>
      <c r="I33" s="12"/>
    </row>
    <row r="34" spans="4:9" ht="14.5" hidden="1" customHeight="1">
      <c r="D34" s="71" t="s">
        <v>21</v>
      </c>
      <c r="E34" s="71"/>
      <c r="F34" s="10">
        <v>14</v>
      </c>
      <c r="G34" s="11"/>
      <c r="H34" s="11"/>
      <c r="I34" s="12"/>
    </row>
    <row r="35" spans="4:9">
      <c r="D35" s="71" t="s">
        <v>101</v>
      </c>
      <c r="E35" s="71"/>
      <c r="F35" s="10"/>
      <c r="G35" s="13">
        <v>152569.19</v>
      </c>
      <c r="H35" s="13">
        <v>265551.15000000002</v>
      </c>
      <c r="I35" s="14">
        <v>160337.76999999999</v>
      </c>
    </row>
    <row r="36" spans="4:9" ht="15" thickBot="1">
      <c r="D36" s="72" t="s">
        <v>76</v>
      </c>
      <c r="E36" s="72"/>
      <c r="F36" s="10"/>
      <c r="G36" s="15">
        <f>SUM(G30:G35)-0.01</f>
        <v>162795.01999999999</v>
      </c>
      <c r="H36" s="15">
        <f>SUM(H30:H35)</f>
        <v>275776.99000000005</v>
      </c>
      <c r="I36" s="16">
        <f>SUM(I30:I35)</f>
        <v>170563.61</v>
      </c>
    </row>
    <row r="37" spans="4:9" ht="15.5" hidden="1" customHeight="1" thickTop="1" thickBot="1">
      <c r="D37" s="71" t="s">
        <v>22</v>
      </c>
      <c r="E37" s="71"/>
      <c r="F37" s="10"/>
      <c r="G37" s="13" t="s">
        <v>59</v>
      </c>
      <c r="H37" s="13" t="s">
        <v>59</v>
      </c>
      <c r="I37" s="14"/>
    </row>
    <row r="38" spans="4:9" ht="15.5" hidden="1" customHeight="1" thickTop="1" thickBot="1">
      <c r="D38" s="72" t="s">
        <v>62</v>
      </c>
      <c r="E38" s="72"/>
      <c r="F38" s="10"/>
      <c r="G38" s="15">
        <f>SUM(G36:G37)</f>
        <v>162795.01999999999</v>
      </c>
      <c r="H38" s="15">
        <f>SUM(H36:H37)</f>
        <v>275776.99000000005</v>
      </c>
      <c r="I38" s="16">
        <f>SUM(I36:I37)</f>
        <v>170563.61</v>
      </c>
    </row>
    <row r="39" spans="4:9" ht="6" customHeight="1" thickTop="1">
      <c r="D39" s="70"/>
      <c r="E39" s="70"/>
      <c r="F39" s="10"/>
      <c r="G39" s="11"/>
      <c r="H39" s="11"/>
      <c r="I39" s="12"/>
    </row>
    <row r="40" spans="4:9">
      <c r="D40" s="78" t="s">
        <v>23</v>
      </c>
      <c r="E40" s="78"/>
      <c r="F40" s="10"/>
      <c r="G40" s="11"/>
      <c r="H40" s="11"/>
      <c r="I40" s="12"/>
    </row>
    <row r="41" spans="4:9" ht="14.5" hidden="1" customHeight="1">
      <c r="D41" s="71" t="s">
        <v>24</v>
      </c>
      <c r="E41" s="71"/>
      <c r="F41" s="10">
        <v>17</v>
      </c>
      <c r="G41" s="11"/>
      <c r="H41" s="11"/>
      <c r="I41" s="12"/>
    </row>
    <row r="42" spans="4:9" ht="14.5" hidden="1" customHeight="1">
      <c r="D42" s="71" t="s">
        <v>25</v>
      </c>
      <c r="E42" s="71"/>
      <c r="F42" s="10">
        <v>17</v>
      </c>
      <c r="G42" s="11"/>
      <c r="H42" s="11"/>
      <c r="I42" s="12"/>
    </row>
    <row r="43" spans="4:9" ht="14.5" hidden="1" customHeight="1">
      <c r="D43" s="71" t="s">
        <v>27</v>
      </c>
      <c r="E43" s="71"/>
      <c r="F43" s="10">
        <v>17</v>
      </c>
      <c r="G43" s="11"/>
      <c r="H43" s="11"/>
      <c r="I43" s="12"/>
    </row>
    <row r="44" spans="4:9" ht="14.5" hidden="1" customHeight="1">
      <c r="D44" s="71" t="s">
        <v>63</v>
      </c>
      <c r="E44" s="71"/>
      <c r="F44" s="10">
        <v>18</v>
      </c>
      <c r="G44" s="11"/>
      <c r="H44" s="11"/>
      <c r="I44" s="12"/>
    </row>
    <row r="45" spans="4:9" ht="14.5" hidden="1" customHeight="1">
      <c r="D45" s="71" t="s">
        <v>26</v>
      </c>
      <c r="E45" s="71"/>
      <c r="F45" s="10">
        <v>20</v>
      </c>
      <c r="G45" s="11"/>
      <c r="H45" s="11"/>
      <c r="I45" s="12"/>
    </row>
    <row r="46" spans="4:9" ht="14.5" hidden="1" customHeight="1">
      <c r="D46" s="71" t="s">
        <v>64</v>
      </c>
      <c r="E46" s="71"/>
      <c r="F46" s="10">
        <v>16</v>
      </c>
      <c r="G46" s="11"/>
      <c r="H46" s="11"/>
      <c r="I46" s="12"/>
    </row>
    <row r="47" spans="4:9" ht="14.5" hidden="1" customHeight="1">
      <c r="D47" s="71" t="s">
        <v>28</v>
      </c>
      <c r="E47" s="71"/>
      <c r="F47" s="10">
        <v>17</v>
      </c>
      <c r="G47" s="11"/>
      <c r="H47" s="11"/>
      <c r="I47" s="12"/>
    </row>
    <row r="48" spans="4:9" ht="14.5" hidden="1" customHeight="1">
      <c r="D48" s="71" t="s">
        <v>29</v>
      </c>
      <c r="E48" s="71"/>
      <c r="F48" s="10">
        <v>17</v>
      </c>
      <c r="G48" s="13"/>
      <c r="H48" s="13"/>
      <c r="I48" s="14"/>
    </row>
    <row r="49" spans="4:9" ht="15" hidden="1" customHeight="1" thickBot="1">
      <c r="D49" s="72" t="s">
        <v>30</v>
      </c>
      <c r="E49" s="72"/>
      <c r="F49" s="10"/>
      <c r="G49" s="15">
        <f>SUM(G41:G48)</f>
        <v>0</v>
      </c>
      <c r="H49" s="15">
        <f>SUM(H41:H48)</f>
        <v>0</v>
      </c>
      <c r="I49" s="16">
        <f>SUM(I41:I48)</f>
        <v>0</v>
      </c>
    </row>
    <row r="50" spans="4:9" ht="15" hidden="1" customHeight="1" thickBot="1">
      <c r="D50" s="74"/>
      <c r="E50" s="74"/>
      <c r="F50" s="10"/>
      <c r="G50" s="11"/>
      <c r="H50" s="11"/>
      <c r="I50" s="12"/>
    </row>
    <row r="51" spans="4:9">
      <c r="D51" s="71" t="s">
        <v>31</v>
      </c>
      <c r="E51" s="71"/>
      <c r="F51" s="10">
        <v>19</v>
      </c>
      <c r="G51" s="11">
        <v>395713.52</v>
      </c>
      <c r="H51" s="11">
        <f>129731.77-H52-H53</f>
        <v>99482.16</v>
      </c>
      <c r="I51" s="12">
        <v>398998.44</v>
      </c>
    </row>
    <row r="52" spans="4:9">
      <c r="D52" s="71" t="s">
        <v>88</v>
      </c>
      <c r="E52" s="71"/>
      <c r="F52" s="10">
        <v>20</v>
      </c>
      <c r="G52" s="11">
        <v>67966.95</v>
      </c>
      <c r="H52" s="11">
        <v>28656.86</v>
      </c>
      <c r="I52" s="12">
        <v>2268.6799999999998</v>
      </c>
    </row>
    <row r="53" spans="4:9" hidden="1">
      <c r="D53" s="71" t="s">
        <v>87</v>
      </c>
      <c r="E53" s="71"/>
      <c r="F53" s="10">
        <v>17</v>
      </c>
      <c r="G53" s="11"/>
      <c r="H53" s="11">
        <v>1592.75</v>
      </c>
      <c r="I53" s="12" t="s">
        <v>59</v>
      </c>
    </row>
    <row r="54" spans="4:9" ht="14.5" customHeight="1">
      <c r="D54" s="71" t="s">
        <v>63</v>
      </c>
      <c r="E54" s="71"/>
      <c r="F54" s="10">
        <v>19</v>
      </c>
      <c r="G54" s="11">
        <v>18497.28</v>
      </c>
      <c r="H54" s="11"/>
      <c r="I54" s="12" t="s">
        <v>59</v>
      </c>
    </row>
    <row r="55" spans="4:9" ht="14.5" hidden="1" customHeight="1">
      <c r="D55" s="71" t="s">
        <v>32</v>
      </c>
      <c r="E55" s="71"/>
      <c r="F55" s="10">
        <v>24</v>
      </c>
      <c r="G55" s="13"/>
      <c r="H55" s="13"/>
      <c r="I55" s="14" t="s">
        <v>59</v>
      </c>
    </row>
    <row r="56" spans="4:9" ht="15" thickBot="1">
      <c r="D56" s="72" t="s">
        <v>33</v>
      </c>
      <c r="E56" s="72"/>
      <c r="F56" s="10"/>
      <c r="G56" s="15">
        <f>SUM(G51:G55)-0.01</f>
        <v>482177.74</v>
      </c>
      <c r="H56" s="15">
        <f>SUM(H51:H55)</f>
        <v>129731.77</v>
      </c>
      <c r="I56" s="16">
        <f>SUM(I51:I55)</f>
        <v>401267.12</v>
      </c>
    </row>
    <row r="57" spans="4:9" ht="6.5" customHeight="1" thickTop="1">
      <c r="D57" s="70"/>
      <c r="E57" s="70"/>
      <c r="F57" s="10"/>
      <c r="G57" s="11"/>
      <c r="H57" s="11"/>
      <c r="I57" s="12"/>
    </row>
    <row r="58" spans="4:9" ht="14.5" customHeight="1" thickBot="1">
      <c r="D58" s="77" t="s">
        <v>34</v>
      </c>
      <c r="E58" s="77"/>
      <c r="F58" s="10"/>
      <c r="G58" s="52">
        <f>+G38+G49+G56+0.01</f>
        <v>644972.77</v>
      </c>
      <c r="H58" s="52">
        <f>+H38+H49+H56</f>
        <v>405508.76000000007</v>
      </c>
      <c r="I58" s="51">
        <f>+I38+I49+I56</f>
        <v>571830.73</v>
      </c>
    </row>
    <row r="59" spans="4:9" ht="15" thickTop="1">
      <c r="D59" s="22"/>
      <c r="E59" s="22"/>
      <c r="F59" s="10"/>
      <c r="G59" s="10"/>
      <c r="H59" s="50"/>
      <c r="I59" s="50"/>
    </row>
  </sheetData>
  <mergeCells count="58">
    <mergeCell ref="D57:E57"/>
    <mergeCell ref="D58:E58"/>
    <mergeCell ref="D51:E51"/>
    <mergeCell ref="D52:E52"/>
    <mergeCell ref="D53:E53"/>
    <mergeCell ref="D54:E54"/>
    <mergeCell ref="D55:E55"/>
    <mergeCell ref="D56:E56"/>
    <mergeCell ref="D50:E50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8:E38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6:E26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14:E14"/>
    <mergeCell ref="D4:E4"/>
    <mergeCell ref="H4:I4"/>
    <mergeCell ref="D6:E7"/>
    <mergeCell ref="H6:H7"/>
    <mergeCell ref="I6:I7"/>
    <mergeCell ref="D8:E8"/>
    <mergeCell ref="D9:E9"/>
    <mergeCell ref="D10:E10"/>
    <mergeCell ref="D11:E11"/>
    <mergeCell ref="D12:E12"/>
    <mergeCell ref="D13:E13"/>
    <mergeCell ref="G6:G7"/>
    <mergeCell ref="D5:E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27ED-01D5-450E-B4C0-617FB89F2AA9}">
  <dimension ref="D4:S33"/>
  <sheetViews>
    <sheetView workbookViewId="0">
      <selection activeCell="G24" sqref="G24"/>
    </sheetView>
  </sheetViews>
  <sheetFormatPr defaultRowHeight="14.5"/>
  <cols>
    <col min="5" max="5" width="26" customWidth="1"/>
    <col min="6" max="6" width="0" hidden="1" customWidth="1"/>
    <col min="7" max="7" width="13.81640625" customWidth="1"/>
    <col min="8" max="9" width="11.36328125" hidden="1" customWidth="1"/>
  </cols>
  <sheetData>
    <row r="4" spans="4:19" ht="15" customHeight="1">
      <c r="D4" s="79" t="s">
        <v>0</v>
      </c>
      <c r="E4" s="79"/>
      <c r="F4" s="3"/>
      <c r="G4" s="61" t="s">
        <v>103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4:19" ht="15">
      <c r="D5" s="80"/>
      <c r="E5" s="80"/>
      <c r="F5" s="2"/>
      <c r="G5" s="61" t="s">
        <v>107</v>
      </c>
      <c r="H5" s="81" t="s">
        <v>83</v>
      </c>
      <c r="I5" s="81"/>
      <c r="J5" s="1"/>
      <c r="K5" s="1"/>
      <c r="L5" s="1"/>
      <c r="M5" s="1"/>
      <c r="N5" s="1"/>
      <c r="O5" s="1"/>
      <c r="P5" s="1"/>
      <c r="Q5" s="1"/>
      <c r="R5" s="1"/>
      <c r="S5" s="1"/>
    </row>
    <row r="6" spans="4:19" ht="22" thickBot="1">
      <c r="D6" s="73"/>
      <c r="E6" s="73"/>
      <c r="F6" s="10" t="s">
        <v>2</v>
      </c>
      <c r="G6" s="27" t="s">
        <v>115</v>
      </c>
      <c r="H6" s="27" t="s">
        <v>89</v>
      </c>
      <c r="I6" s="54" t="s">
        <v>90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4:19">
      <c r="D7" s="71" t="s">
        <v>36</v>
      </c>
      <c r="E7" s="71"/>
      <c r="F7" s="10" t="s">
        <v>70</v>
      </c>
      <c r="G7" s="28">
        <v>619175.31999999995</v>
      </c>
      <c r="H7" s="28">
        <v>1275215.32</v>
      </c>
      <c r="I7" s="29">
        <v>1074952.83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4:19" ht="14.5" customHeight="1">
      <c r="D8" s="71" t="s">
        <v>37</v>
      </c>
      <c r="E8" s="71"/>
      <c r="F8" s="10" t="s">
        <v>71</v>
      </c>
      <c r="G8" s="19">
        <v>-239004.22</v>
      </c>
      <c r="H8" s="19">
        <v>-765158.7</v>
      </c>
      <c r="I8" s="20">
        <v>-764606.68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4:19" ht="14.5" customHeight="1" thickBot="1">
      <c r="D9" s="72" t="s">
        <v>38</v>
      </c>
      <c r="E9" s="72"/>
      <c r="F9" s="10"/>
      <c r="G9" s="83">
        <f>SUM(G7:G8)</f>
        <v>380171.1</v>
      </c>
      <c r="H9" s="32">
        <f>SUM(H7:H8)</f>
        <v>510056.62000000011</v>
      </c>
      <c r="I9" s="33">
        <f>SUM(I7:I8)</f>
        <v>310346.15000000002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4:19" ht="6.5" customHeight="1" thickTop="1">
      <c r="D10" s="22"/>
      <c r="E10" s="22"/>
      <c r="F10" s="10"/>
      <c r="G10" s="34"/>
      <c r="H10" s="34"/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4:19" hidden="1">
      <c r="D11" s="71"/>
      <c r="E11" s="71"/>
      <c r="F11" s="10" t="s">
        <v>72</v>
      </c>
      <c r="G11" s="36"/>
      <c r="H11" s="36"/>
      <c r="I11" s="29" t="s">
        <v>59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4:19" ht="14.5" customHeight="1">
      <c r="D12" s="71" t="s">
        <v>39</v>
      </c>
      <c r="E12" s="71"/>
      <c r="F12" s="10" t="s">
        <v>71</v>
      </c>
      <c r="G12" s="17">
        <v>-98814.12</v>
      </c>
      <c r="H12" s="17">
        <v>-88255.679999999993</v>
      </c>
      <c r="I12" s="18">
        <v>-84692.43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4:19" ht="14.5" customHeight="1">
      <c r="D13" s="71" t="s">
        <v>40</v>
      </c>
      <c r="E13" s="71"/>
      <c r="F13" s="10" t="s">
        <v>71</v>
      </c>
      <c r="G13" s="63">
        <v>-168339.64</v>
      </c>
      <c r="H13" s="63">
        <v>-182335.47</v>
      </c>
      <c r="I13" s="64">
        <v>-136666.67000000001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4:19" ht="14.5" customHeight="1">
      <c r="D14" s="71" t="s">
        <v>41</v>
      </c>
      <c r="E14" s="71"/>
      <c r="F14" s="10" t="s">
        <v>72</v>
      </c>
      <c r="G14" s="36">
        <v>3275.54</v>
      </c>
      <c r="H14" s="36">
        <v>102</v>
      </c>
      <c r="I14" s="29">
        <v>0.54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4:19">
      <c r="D15" s="71" t="s">
        <v>42</v>
      </c>
      <c r="E15" s="71"/>
      <c r="F15" s="10" t="s">
        <v>72</v>
      </c>
      <c r="G15" s="19" t="s">
        <v>59</v>
      </c>
      <c r="H15" s="19" t="s">
        <v>59</v>
      </c>
      <c r="I15" s="20" t="s">
        <v>59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4:19" ht="14.5" customHeight="1" thickBot="1">
      <c r="D16" s="72" t="s">
        <v>106</v>
      </c>
      <c r="E16" s="72"/>
      <c r="F16" s="10"/>
      <c r="G16" s="84">
        <f>SUM(G11:G15)+G9</f>
        <v>116292.87999999995</v>
      </c>
      <c r="H16" s="32">
        <f>SUM(H11:H15)+H9-0.01</f>
        <v>239567.46000000008</v>
      </c>
      <c r="I16" s="33">
        <f>SUM(I11:I15)+I9</f>
        <v>88987.590000000026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 ht="5.5" customHeight="1" thickTop="1">
      <c r="D17" s="72"/>
      <c r="E17" s="72"/>
      <c r="F17" s="10"/>
      <c r="G17" s="38"/>
      <c r="H17" s="3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 ht="14.5" customHeight="1">
      <c r="D18" s="71" t="s">
        <v>78</v>
      </c>
      <c r="E18" s="71"/>
      <c r="F18" s="10" t="s">
        <v>73</v>
      </c>
      <c r="G18" s="17">
        <v>-2341.3200000000002</v>
      </c>
      <c r="H18" s="17">
        <v>-8078.84</v>
      </c>
      <c r="I18" s="18">
        <f>-8222.41+0.3</f>
        <v>-8222.11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 ht="14.5" hidden="1" customHeight="1">
      <c r="D19" s="71"/>
      <c r="E19" s="71"/>
      <c r="F19" s="10"/>
      <c r="G19" s="19"/>
      <c r="H19" s="19">
        <v>-1344.09</v>
      </c>
      <c r="I19" s="20">
        <f>-849.74-3579</f>
        <v>-4428.74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ht="14.5" customHeight="1" thickBot="1">
      <c r="D20" s="72" t="s">
        <v>44</v>
      </c>
      <c r="E20" s="72"/>
      <c r="F20" s="10"/>
      <c r="G20" s="84">
        <f>SUM(G18:G19)+G16-0.01</f>
        <v>113951.54999999994</v>
      </c>
      <c r="H20" s="48">
        <f>SUM(H18:H19)+H16+0.01</f>
        <v>230144.5400000001</v>
      </c>
      <c r="I20" s="49">
        <f>SUM(I18:I19)+I16-0.01</f>
        <v>76336.730000000025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 ht="6.5" customHeight="1" thickTop="1">
      <c r="D21" s="71"/>
      <c r="E21" s="71"/>
      <c r="F21" s="10"/>
      <c r="G21" s="28"/>
      <c r="H21" s="28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ht="14.5" customHeight="1">
      <c r="D22" s="71" t="s">
        <v>45</v>
      </c>
      <c r="E22" s="71"/>
      <c r="F22" s="10">
        <v>20</v>
      </c>
      <c r="G22" s="19">
        <v>-15132.77</v>
      </c>
      <c r="H22" s="19">
        <v>-24931.16</v>
      </c>
      <c r="I22" s="20">
        <v>-2255.59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ht="6.5" customHeight="1">
      <c r="D23" s="72"/>
      <c r="E23" s="72"/>
      <c r="F23" s="10"/>
      <c r="G23" s="39"/>
      <c r="H23" s="39"/>
      <c r="I23" s="35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 ht="15" customHeight="1" thickBot="1">
      <c r="D24" s="72" t="s">
        <v>61</v>
      </c>
      <c r="E24" s="72"/>
      <c r="F24" s="10"/>
      <c r="G24" s="85">
        <f>SUM(G20:G22)</f>
        <v>98818.779999999941</v>
      </c>
      <c r="H24" s="24">
        <f>SUM(H20:H22)</f>
        <v>205213.38000000009</v>
      </c>
      <c r="I24" s="25">
        <f>SUM(I20:I22)-0.01</f>
        <v>74081.130000000034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4:19" ht="15" thickTop="1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4:19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4:19">
      <c r="D27" s="56" t="s">
        <v>116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4:19">
      <c r="D28" s="56" t="s">
        <v>80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4:19">
      <c r="D29" s="5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4:19">
      <c r="D30" s="57" t="s">
        <v>81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4:19">
      <c r="D31" s="5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4:19">
      <c r="D32" s="57" t="s">
        <v>82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4:19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21">
    <mergeCell ref="D22:E22"/>
    <mergeCell ref="D23:E23"/>
    <mergeCell ref="D24:E24"/>
    <mergeCell ref="D14:E14"/>
    <mergeCell ref="D17:E17"/>
    <mergeCell ref="D18:E18"/>
    <mergeCell ref="D19:E19"/>
    <mergeCell ref="D20:E20"/>
    <mergeCell ref="D21:E21"/>
    <mergeCell ref="D16:E16"/>
    <mergeCell ref="D15:E15"/>
    <mergeCell ref="D4:E4"/>
    <mergeCell ref="D5:E5"/>
    <mergeCell ref="H5:I5"/>
    <mergeCell ref="D6:E6"/>
    <mergeCell ref="D7:E7"/>
    <mergeCell ref="D8:E8"/>
    <mergeCell ref="D9:E9"/>
    <mergeCell ref="D11:E11"/>
    <mergeCell ref="D12:E12"/>
    <mergeCell ref="D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CDBB-B717-4323-A173-8465C6E2AD56}">
  <dimension ref="D4:I60"/>
  <sheetViews>
    <sheetView workbookViewId="0">
      <selection activeCell="M30" sqref="M30"/>
    </sheetView>
  </sheetViews>
  <sheetFormatPr defaultRowHeight="14.5"/>
  <cols>
    <col min="5" max="5" width="26.81640625" customWidth="1"/>
    <col min="6" max="6" width="4.08984375" hidden="1" customWidth="1"/>
    <col min="7" max="7" width="8.81640625" customWidth="1"/>
    <col min="8" max="9" width="0" hidden="1" customWidth="1"/>
  </cols>
  <sheetData>
    <row r="4" spans="4:9" ht="15" customHeight="1">
      <c r="D4" s="79" t="s">
        <v>0</v>
      </c>
      <c r="E4" s="79"/>
      <c r="F4" s="2"/>
      <c r="G4" s="61" t="s">
        <v>103</v>
      </c>
      <c r="H4" s="81" t="s">
        <v>91</v>
      </c>
      <c r="I4" s="81"/>
    </row>
    <row r="5" spans="4:9" ht="15">
      <c r="D5" s="80"/>
      <c r="E5" s="80"/>
      <c r="F5" s="2"/>
      <c r="G5" s="61" t="s">
        <v>108</v>
      </c>
      <c r="H5" s="61"/>
      <c r="I5" s="61"/>
    </row>
    <row r="6" spans="4:9">
      <c r="D6" s="73"/>
      <c r="E6" s="73"/>
      <c r="F6" s="2"/>
      <c r="G6" s="75" t="s">
        <v>112</v>
      </c>
      <c r="H6" s="75">
        <v>43830</v>
      </c>
      <c r="I6" s="68">
        <v>43465</v>
      </c>
    </row>
    <row r="7" spans="4:9" ht="15" thickBot="1">
      <c r="D7" s="73"/>
      <c r="E7" s="73"/>
      <c r="F7" s="7" t="s">
        <v>2</v>
      </c>
      <c r="G7" s="76"/>
      <c r="H7" s="76"/>
      <c r="I7" s="69"/>
    </row>
    <row r="8" spans="4:9">
      <c r="D8" s="72"/>
      <c r="E8" s="72"/>
      <c r="F8" s="7"/>
      <c r="G8" s="8"/>
      <c r="H8" s="8"/>
      <c r="I8" s="9"/>
    </row>
    <row r="9" spans="4:9">
      <c r="D9" s="71" t="s">
        <v>1</v>
      </c>
      <c r="E9" s="71"/>
      <c r="F9" s="10">
        <v>4</v>
      </c>
      <c r="G9" s="11">
        <v>18000</v>
      </c>
      <c r="H9" s="11">
        <v>5241</v>
      </c>
      <c r="I9" s="12">
        <v>5241</v>
      </c>
    </row>
    <row r="10" spans="4:9" hidden="1">
      <c r="D10" s="71" t="s">
        <v>3</v>
      </c>
      <c r="E10" s="71"/>
      <c r="F10" s="10">
        <v>5</v>
      </c>
      <c r="G10" s="11"/>
      <c r="H10" s="11"/>
      <c r="I10" s="12"/>
    </row>
    <row r="11" spans="4:9" hidden="1">
      <c r="D11" s="71" t="s">
        <v>4</v>
      </c>
      <c r="E11" s="71"/>
      <c r="F11" s="10">
        <v>6</v>
      </c>
      <c r="G11" s="11"/>
      <c r="H11" s="11"/>
      <c r="I11" s="12"/>
    </row>
    <row r="12" spans="4:9" hidden="1">
      <c r="D12" s="71" t="s">
        <v>5</v>
      </c>
      <c r="E12" s="71"/>
      <c r="F12" s="10">
        <v>20</v>
      </c>
      <c r="G12" s="11"/>
      <c r="H12" s="11"/>
      <c r="I12" s="12"/>
    </row>
    <row r="13" spans="4:9" hidden="1">
      <c r="D13" s="71" t="s">
        <v>6</v>
      </c>
      <c r="E13" s="71"/>
      <c r="F13" s="10">
        <v>7</v>
      </c>
      <c r="G13" s="11"/>
      <c r="H13" s="11"/>
      <c r="I13" s="12"/>
    </row>
    <row r="14" spans="4:9" hidden="1">
      <c r="D14" s="71" t="s">
        <v>7</v>
      </c>
      <c r="E14" s="71"/>
      <c r="F14" s="10">
        <v>8</v>
      </c>
      <c r="G14" s="13"/>
      <c r="H14" s="13"/>
      <c r="I14" s="14"/>
    </row>
    <row r="15" spans="4:9" ht="18.5" customHeight="1" thickBot="1">
      <c r="D15" s="72" t="s">
        <v>13</v>
      </c>
      <c r="E15" s="72"/>
      <c r="F15" s="10"/>
      <c r="G15" s="15">
        <f>SUM(G9:G14)</f>
        <v>18000</v>
      </c>
      <c r="H15" s="15">
        <f>SUM(H9:H14)</f>
        <v>5241</v>
      </c>
      <c r="I15" s="16">
        <f>SUM(I9:I14)</f>
        <v>5241</v>
      </c>
    </row>
    <row r="16" spans="4:9" ht="15" hidden="1" thickTop="1">
      <c r="D16" s="72"/>
      <c r="E16" s="72"/>
      <c r="F16" s="10"/>
      <c r="G16" s="11"/>
      <c r="H16" s="11"/>
      <c r="I16" s="12"/>
    </row>
    <row r="17" spans="4:9" ht="6.5" customHeight="1" thickTop="1">
      <c r="D17" s="72"/>
      <c r="E17" s="72"/>
      <c r="F17" s="10"/>
      <c r="G17" s="11"/>
      <c r="H17" s="11"/>
      <c r="I17" s="12"/>
    </row>
    <row r="18" spans="4:9">
      <c r="D18" s="71" t="s">
        <v>8</v>
      </c>
      <c r="E18" s="71"/>
      <c r="F18" s="10">
        <v>9</v>
      </c>
      <c r="G18" s="11">
        <v>7774.2</v>
      </c>
      <c r="H18" s="11"/>
      <c r="I18" s="12"/>
    </row>
    <row r="19" spans="4:9">
      <c r="D19" s="71" t="s">
        <v>65</v>
      </c>
      <c r="E19" s="71"/>
      <c r="F19" s="10">
        <v>11</v>
      </c>
      <c r="G19" s="11">
        <v>49257.51</v>
      </c>
      <c r="H19" s="11">
        <f>45109.4+2780.75-H15</f>
        <v>42649.15</v>
      </c>
      <c r="I19" s="12">
        <f>6610-I9</f>
        <v>1369</v>
      </c>
    </row>
    <row r="20" spans="4:9" hidden="1">
      <c r="D20" s="71" t="s">
        <v>9</v>
      </c>
      <c r="E20" s="71"/>
      <c r="F20" s="10">
        <v>11</v>
      </c>
      <c r="G20" s="11"/>
      <c r="H20" s="11"/>
      <c r="I20" s="12"/>
    </row>
    <row r="21" spans="4:9" hidden="1">
      <c r="D21" s="71" t="s">
        <v>68</v>
      </c>
      <c r="E21" s="71"/>
      <c r="F21" s="10">
        <v>10</v>
      </c>
      <c r="G21" s="11"/>
      <c r="H21" s="11"/>
      <c r="I21" s="12"/>
    </row>
    <row r="22" spans="4:9" hidden="1">
      <c r="D22" s="71" t="s">
        <v>14</v>
      </c>
      <c r="E22" s="71"/>
      <c r="F22" s="10">
        <v>10</v>
      </c>
      <c r="G22" s="11"/>
      <c r="H22" s="11"/>
      <c r="I22" s="12"/>
    </row>
    <row r="23" spans="4:9">
      <c r="D23" s="71" t="s">
        <v>10</v>
      </c>
      <c r="E23" s="71"/>
      <c r="F23" s="10">
        <v>12</v>
      </c>
      <c r="G23" s="13">
        <v>51352.58</v>
      </c>
      <c r="H23" s="13">
        <v>4212</v>
      </c>
      <c r="I23" s="14">
        <v>4306</v>
      </c>
    </row>
    <row r="24" spans="4:9" ht="15" thickBot="1">
      <c r="D24" s="72" t="s">
        <v>11</v>
      </c>
      <c r="E24" s="72"/>
      <c r="F24" s="10"/>
      <c r="G24" s="15">
        <f>SUM(G18:G23)</f>
        <v>108384.29000000001</v>
      </c>
      <c r="H24" s="15">
        <f>SUM(H18:H23)</f>
        <v>46861.15</v>
      </c>
      <c r="I24" s="16">
        <f>SUM(I18:I23)</f>
        <v>5675</v>
      </c>
    </row>
    <row r="25" spans="4:9" ht="15" hidden="1" thickTop="1">
      <c r="D25" s="71" t="s">
        <v>15</v>
      </c>
      <c r="E25" s="71"/>
      <c r="F25" s="10"/>
      <c r="G25" s="11" t="s">
        <v>59</v>
      </c>
      <c r="H25" s="11" t="s">
        <v>59</v>
      </c>
      <c r="I25" s="12"/>
    </row>
    <row r="26" spans="4:9" ht="15" thickTop="1">
      <c r="D26" s="71"/>
      <c r="E26" s="71"/>
      <c r="F26" s="10"/>
      <c r="G26" s="11"/>
      <c r="H26" s="11"/>
      <c r="I26" s="12"/>
    </row>
    <row r="27" spans="4:9" ht="15" thickBot="1">
      <c r="D27" s="77" t="s">
        <v>12</v>
      </c>
      <c r="E27" s="77"/>
      <c r="F27" s="10"/>
      <c r="G27" s="52">
        <f>+G15+G24</f>
        <v>126384.29000000001</v>
      </c>
      <c r="H27" s="52">
        <f>+H15+H24</f>
        <v>52102.15</v>
      </c>
      <c r="I27" s="51">
        <f>+I15+I24+I25</f>
        <v>10916</v>
      </c>
    </row>
    <row r="28" spans="4:9" ht="15" thickTop="1">
      <c r="D28" s="71"/>
      <c r="E28" s="71"/>
      <c r="F28" s="10"/>
      <c r="G28" s="11"/>
      <c r="H28" s="11"/>
      <c r="I28" s="12"/>
    </row>
    <row r="29" spans="4:9">
      <c r="D29" s="78" t="s">
        <v>16</v>
      </c>
      <c r="E29" s="78"/>
      <c r="F29" s="10"/>
      <c r="G29" s="11"/>
      <c r="H29" s="11"/>
      <c r="I29" s="12"/>
    </row>
    <row r="30" spans="4:9">
      <c r="D30" s="71" t="s">
        <v>17</v>
      </c>
      <c r="E30" s="71"/>
      <c r="F30" s="10">
        <v>13</v>
      </c>
      <c r="G30" s="11">
        <v>50000</v>
      </c>
      <c r="H30" s="11">
        <v>50000</v>
      </c>
      <c r="I30" s="12">
        <v>50000</v>
      </c>
    </row>
    <row r="31" spans="4:9" hidden="1">
      <c r="D31" s="71" t="s">
        <v>18</v>
      </c>
      <c r="E31" s="71"/>
      <c r="F31" s="10"/>
      <c r="G31" s="11" t="s">
        <v>59</v>
      </c>
      <c r="H31" s="11" t="s">
        <v>59</v>
      </c>
      <c r="I31" s="12"/>
    </row>
    <row r="32" spans="4:9" hidden="1">
      <c r="D32" s="71" t="s">
        <v>19</v>
      </c>
      <c r="E32" s="71"/>
      <c r="F32" s="10"/>
      <c r="G32" s="11"/>
      <c r="H32" s="11"/>
      <c r="I32" s="12"/>
    </row>
    <row r="33" spans="4:9" hidden="1">
      <c r="D33" s="71" t="s">
        <v>20</v>
      </c>
      <c r="E33" s="71"/>
      <c r="F33" s="10">
        <v>14</v>
      </c>
      <c r="G33" s="11"/>
      <c r="H33" s="11"/>
      <c r="I33" s="12"/>
    </row>
    <row r="34" spans="4:9">
      <c r="D34" s="71" t="s">
        <v>21</v>
      </c>
      <c r="E34" s="71"/>
      <c r="F34" s="10">
        <v>14</v>
      </c>
      <c r="G34" s="11">
        <v>10000</v>
      </c>
      <c r="H34" s="11"/>
      <c r="I34" s="12"/>
    </row>
    <row r="35" spans="4:9">
      <c r="D35" s="71" t="s">
        <v>102</v>
      </c>
      <c r="E35" s="71"/>
      <c r="F35" s="10"/>
      <c r="G35" s="13">
        <v>-17669.180000000004</v>
      </c>
      <c r="H35" s="13">
        <v>-151570.4</v>
      </c>
      <c r="I35" s="14">
        <v>-139675</v>
      </c>
    </row>
    <row r="36" spans="4:9" ht="15" thickBot="1">
      <c r="D36" s="72" t="s">
        <v>76</v>
      </c>
      <c r="E36" s="72"/>
      <c r="F36" s="10"/>
      <c r="G36" s="15">
        <f>SUM(G30:G35)</f>
        <v>42330.819999999992</v>
      </c>
      <c r="H36" s="15">
        <f>SUM(H30:H35)</f>
        <v>-101570.4</v>
      </c>
      <c r="I36" s="16">
        <f>SUM(I30:I35)</f>
        <v>-89675</v>
      </c>
    </row>
    <row r="37" spans="4:9" ht="15" hidden="1" thickTop="1">
      <c r="D37" s="71" t="s">
        <v>22</v>
      </c>
      <c r="E37" s="71"/>
      <c r="F37" s="10"/>
      <c r="G37" s="13" t="s">
        <v>59</v>
      </c>
      <c r="H37" s="13" t="s">
        <v>59</v>
      </c>
      <c r="I37" s="14"/>
    </row>
    <row r="38" spans="4:9" ht="15.5" hidden="1" thickTop="1" thickBot="1">
      <c r="D38" s="72" t="s">
        <v>62</v>
      </c>
      <c r="E38" s="72"/>
      <c r="F38" s="10"/>
      <c r="G38" s="15">
        <f>SUM(G36:G37)</f>
        <v>42330.819999999992</v>
      </c>
      <c r="H38" s="15">
        <f>SUM(H36:H37)</f>
        <v>-101570.4</v>
      </c>
      <c r="I38" s="16">
        <f>SUM(I36:I37)</f>
        <v>-89675</v>
      </c>
    </row>
    <row r="39" spans="4:9" ht="15" thickTop="1">
      <c r="D39" s="70"/>
      <c r="E39" s="70"/>
      <c r="F39" s="10"/>
      <c r="G39" s="11"/>
      <c r="H39" s="11"/>
      <c r="I39" s="12"/>
    </row>
    <row r="40" spans="4:9">
      <c r="D40" s="78" t="s">
        <v>23</v>
      </c>
      <c r="E40" s="78"/>
      <c r="F40" s="10"/>
      <c r="G40" s="11"/>
      <c r="H40" s="11"/>
      <c r="I40" s="12"/>
    </row>
    <row r="41" spans="4:9" hidden="1">
      <c r="D41" s="71" t="s">
        <v>24</v>
      </c>
      <c r="E41" s="71"/>
      <c r="F41" s="10">
        <v>17</v>
      </c>
      <c r="G41" s="11"/>
      <c r="H41" s="11"/>
      <c r="I41" s="12"/>
    </row>
    <row r="42" spans="4:9" hidden="1">
      <c r="D42" s="71" t="s">
        <v>25</v>
      </c>
      <c r="E42" s="71"/>
      <c r="F42" s="10">
        <v>17</v>
      </c>
      <c r="G42" s="11"/>
      <c r="H42" s="11"/>
      <c r="I42" s="12"/>
    </row>
    <row r="43" spans="4:9" hidden="1">
      <c r="D43" s="71" t="s">
        <v>27</v>
      </c>
      <c r="E43" s="71"/>
      <c r="F43" s="10">
        <v>17</v>
      </c>
      <c r="G43" s="11"/>
      <c r="H43" s="11"/>
      <c r="I43" s="12"/>
    </row>
    <row r="44" spans="4:9" hidden="1">
      <c r="D44" s="71" t="s">
        <v>63</v>
      </c>
      <c r="E44" s="71"/>
      <c r="F44" s="10">
        <v>18</v>
      </c>
      <c r="G44" s="11"/>
      <c r="H44" s="11"/>
      <c r="I44" s="12" t="s">
        <v>59</v>
      </c>
    </row>
    <row r="45" spans="4:9" hidden="1">
      <c r="D45" s="71" t="s">
        <v>26</v>
      </c>
      <c r="E45" s="71"/>
      <c r="F45" s="10">
        <v>20</v>
      </c>
      <c r="G45" s="11"/>
      <c r="H45" s="11"/>
      <c r="I45" s="12"/>
    </row>
    <row r="46" spans="4:9" hidden="1">
      <c r="D46" s="71" t="s">
        <v>64</v>
      </c>
      <c r="E46" s="71"/>
      <c r="F46" s="10">
        <v>16</v>
      </c>
      <c r="G46" s="11"/>
      <c r="H46" s="11"/>
      <c r="I46" s="12"/>
    </row>
    <row r="47" spans="4:9" hidden="1">
      <c r="D47" s="71" t="s">
        <v>28</v>
      </c>
      <c r="E47" s="71"/>
      <c r="F47" s="10">
        <v>17</v>
      </c>
      <c r="G47" s="11"/>
      <c r="H47" s="11"/>
      <c r="I47" s="12"/>
    </row>
    <row r="48" spans="4:9" hidden="1">
      <c r="D48" s="71" t="s">
        <v>29</v>
      </c>
      <c r="E48" s="71"/>
      <c r="F48" s="10">
        <v>17</v>
      </c>
      <c r="G48" s="13"/>
      <c r="H48" s="13"/>
      <c r="I48" s="14"/>
    </row>
    <row r="49" spans="4:9" ht="15" hidden="1" thickBot="1">
      <c r="D49" s="72" t="s">
        <v>30</v>
      </c>
      <c r="E49" s="72"/>
      <c r="F49" s="10"/>
      <c r="G49" s="15">
        <f>SUM(G41:G48)</f>
        <v>0</v>
      </c>
      <c r="H49" s="15">
        <f>SUM(H41:H48)</f>
        <v>0</v>
      </c>
      <c r="I49" s="16">
        <f>SUM(I41:I48)</f>
        <v>0</v>
      </c>
    </row>
    <row r="50" spans="4:9">
      <c r="D50" s="74"/>
      <c r="E50" s="74"/>
      <c r="F50" s="10"/>
      <c r="G50" s="11"/>
      <c r="H50" s="11"/>
      <c r="I50" s="12"/>
    </row>
    <row r="51" spans="4:9">
      <c r="D51" s="71" t="s">
        <v>31</v>
      </c>
      <c r="E51" s="71"/>
      <c r="F51" s="10">
        <v>19</v>
      </c>
      <c r="G51" s="11">
        <v>84053.47</v>
      </c>
      <c r="H51" s="11">
        <v>150637.54999999999</v>
      </c>
      <c r="I51" s="12">
        <f>100591-I52</f>
        <v>94760</v>
      </c>
    </row>
    <row r="52" spans="4:9" ht="14.5" hidden="1" customHeight="1">
      <c r="D52" s="71" t="s">
        <v>88</v>
      </c>
      <c r="E52" s="71"/>
      <c r="F52" s="10">
        <v>20</v>
      </c>
      <c r="G52" s="11"/>
      <c r="H52" s="11" t="s">
        <v>59</v>
      </c>
      <c r="I52" s="12">
        <v>5831</v>
      </c>
    </row>
    <row r="53" spans="4:9" hidden="1">
      <c r="D53" s="71" t="s">
        <v>24</v>
      </c>
      <c r="E53" s="71"/>
      <c r="F53" s="10">
        <v>17</v>
      </c>
      <c r="G53" s="11"/>
      <c r="H53" s="11"/>
      <c r="I53" s="12"/>
    </row>
    <row r="54" spans="4:9" hidden="1">
      <c r="D54" s="71" t="s">
        <v>67</v>
      </c>
      <c r="E54" s="71"/>
      <c r="F54" s="10">
        <v>19</v>
      </c>
      <c r="G54" s="11"/>
      <c r="H54" s="11"/>
      <c r="I54" s="12" t="s">
        <v>59</v>
      </c>
    </row>
    <row r="55" spans="4:9" hidden="1">
      <c r="D55" s="71" t="s">
        <v>32</v>
      </c>
      <c r="E55" s="71"/>
      <c r="F55" s="10">
        <v>24</v>
      </c>
      <c r="G55" s="13" t="s">
        <v>59</v>
      </c>
      <c r="H55" s="13" t="s">
        <v>59</v>
      </c>
      <c r="I55" s="14" t="s">
        <v>59</v>
      </c>
    </row>
    <row r="56" spans="4:9" ht="15" thickBot="1">
      <c r="D56" s="72" t="s">
        <v>33</v>
      </c>
      <c r="E56" s="72"/>
      <c r="F56" s="10"/>
      <c r="G56" s="15">
        <f>SUM(G51:G55)</f>
        <v>84053.47</v>
      </c>
      <c r="H56" s="15">
        <f>SUM(H51:H55)</f>
        <v>150637.54999999999</v>
      </c>
      <c r="I56" s="16">
        <f>SUM(I51:I55)</f>
        <v>100591</v>
      </c>
    </row>
    <row r="57" spans="4:9" ht="6.5" customHeight="1" thickTop="1">
      <c r="D57" s="22"/>
      <c r="E57" s="22"/>
      <c r="F57" s="10"/>
      <c r="G57" s="58"/>
      <c r="H57" s="58"/>
      <c r="I57" s="50"/>
    </row>
    <row r="58" spans="4:9">
      <c r="D58" s="71" t="s">
        <v>92</v>
      </c>
      <c r="E58" s="71"/>
      <c r="F58" s="10"/>
      <c r="G58" s="11"/>
      <c r="H58" s="11">
        <v>3035</v>
      </c>
      <c r="I58" s="12" t="s">
        <v>59</v>
      </c>
    </row>
    <row r="59" spans="4:9" ht="15" thickBot="1">
      <c r="D59" s="77" t="s">
        <v>34</v>
      </c>
      <c r="E59" s="77"/>
      <c r="F59" s="10"/>
      <c r="G59" s="52">
        <f>+G38+G49+G56+G58</f>
        <v>126384.29</v>
      </c>
      <c r="H59" s="52">
        <f>+H38+H49+H56+H58</f>
        <v>52102.149999999994</v>
      </c>
      <c r="I59" s="51">
        <f>+I38+I49+I56</f>
        <v>10916</v>
      </c>
    </row>
    <row r="60" spans="4:9" ht="15" thickTop="1">
      <c r="D60" s="22"/>
      <c r="E60" s="22"/>
      <c r="F60" s="10"/>
      <c r="G60" s="10"/>
      <c r="H60" s="50"/>
      <c r="I60" s="50"/>
    </row>
  </sheetData>
  <mergeCells count="58">
    <mergeCell ref="D58:E58"/>
    <mergeCell ref="D59:E59"/>
    <mergeCell ref="D51:E51"/>
    <mergeCell ref="D52:E52"/>
    <mergeCell ref="D53:E53"/>
    <mergeCell ref="D54:E54"/>
    <mergeCell ref="D55:E55"/>
    <mergeCell ref="D56:E56"/>
    <mergeCell ref="D50:E50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8:E38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6:E26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14:E14"/>
    <mergeCell ref="D4:E4"/>
    <mergeCell ref="H4:I4"/>
    <mergeCell ref="D6:E7"/>
    <mergeCell ref="H6:H7"/>
    <mergeCell ref="I6:I7"/>
    <mergeCell ref="D8:E8"/>
    <mergeCell ref="D9:E9"/>
    <mergeCell ref="D10:E10"/>
    <mergeCell ref="D11:E11"/>
    <mergeCell ref="D12:E12"/>
    <mergeCell ref="D13:E13"/>
    <mergeCell ref="G6:G7"/>
    <mergeCell ref="D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2B46-7014-4321-B9A2-85FA7DD85AE9}">
  <dimension ref="D4:S67"/>
  <sheetViews>
    <sheetView workbookViewId="0">
      <selection activeCell="G23" sqref="G23"/>
    </sheetView>
  </sheetViews>
  <sheetFormatPr defaultRowHeight="14.5"/>
  <cols>
    <col min="5" max="5" width="27" customWidth="1"/>
    <col min="6" max="6" width="0.36328125" customWidth="1"/>
    <col min="8" max="9" width="0" hidden="1" customWidth="1"/>
  </cols>
  <sheetData>
    <row r="4" spans="4:19" ht="15" customHeight="1">
      <c r="D4" s="79" t="s">
        <v>0</v>
      </c>
      <c r="E4" s="79"/>
      <c r="F4" s="3"/>
      <c r="G4" s="61" t="s">
        <v>103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4:19" ht="15">
      <c r="D5" s="80"/>
      <c r="E5" s="80"/>
      <c r="F5" s="2"/>
      <c r="G5" s="61" t="s">
        <v>108</v>
      </c>
      <c r="H5" s="81" t="s">
        <v>93</v>
      </c>
      <c r="I5" s="81"/>
      <c r="J5" s="1"/>
      <c r="K5" s="1"/>
      <c r="L5" s="1"/>
      <c r="M5" s="1"/>
      <c r="N5" s="1"/>
      <c r="O5" s="1"/>
      <c r="P5" s="1"/>
      <c r="Q5" s="1"/>
      <c r="R5" s="1"/>
      <c r="S5" s="1"/>
    </row>
    <row r="6" spans="4:19" ht="38.5" thickBot="1">
      <c r="D6" s="73"/>
      <c r="E6" s="73"/>
      <c r="F6" s="10" t="s">
        <v>2</v>
      </c>
      <c r="G6" s="27" t="s">
        <v>113</v>
      </c>
      <c r="H6" s="27" t="s">
        <v>57</v>
      </c>
      <c r="I6" s="54" t="s">
        <v>56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4:19" ht="15" customHeight="1">
      <c r="D7" s="71" t="s">
        <v>36</v>
      </c>
      <c r="E7" s="71"/>
      <c r="F7" s="10" t="s">
        <v>70</v>
      </c>
      <c r="G7" s="28">
        <v>214059.26</v>
      </c>
      <c r="H7" s="28">
        <v>129748</v>
      </c>
      <c r="I7" s="29">
        <v>45789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4:19" ht="14.5" customHeight="1">
      <c r="D8" s="71" t="s">
        <v>37</v>
      </c>
      <c r="E8" s="71"/>
      <c r="F8" s="10" t="s">
        <v>71</v>
      </c>
      <c r="G8" s="19">
        <v>-143641.35</v>
      </c>
      <c r="H8" s="19">
        <v>-123326.43</v>
      </c>
      <c r="I8" s="20">
        <v>-42399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4:19" ht="15" thickBot="1">
      <c r="D9" s="72" t="s">
        <v>38</v>
      </c>
      <c r="E9" s="72"/>
      <c r="F9" s="10"/>
      <c r="G9" s="83">
        <f>SUM(G7:G8)</f>
        <v>70417.91</v>
      </c>
      <c r="H9" s="32">
        <f>SUM(H7:H8)</f>
        <v>6421.570000000007</v>
      </c>
      <c r="I9" s="33">
        <f>SUM(I7:I8)</f>
        <v>3390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4:19" ht="6.5" customHeight="1" thickTop="1">
      <c r="D10" s="22"/>
      <c r="E10" s="22"/>
      <c r="F10" s="10"/>
      <c r="G10" s="34"/>
      <c r="H10" s="34"/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4:19" ht="38" hidden="1">
      <c r="D11" s="71" t="s">
        <v>41</v>
      </c>
      <c r="E11" s="71"/>
      <c r="F11" s="10" t="s">
        <v>72</v>
      </c>
      <c r="G11" s="36"/>
      <c r="H11" s="36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4:19" ht="13.5" customHeight="1">
      <c r="D12" s="71" t="s">
        <v>39</v>
      </c>
      <c r="E12" s="71"/>
      <c r="F12" s="10" t="s">
        <v>71</v>
      </c>
      <c r="G12" s="63">
        <v>-19716.62</v>
      </c>
      <c r="H12" s="19">
        <v>-17899.97</v>
      </c>
      <c r="I12" s="18">
        <v>-14095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4:19" ht="17" customHeight="1">
      <c r="D13" s="71" t="s">
        <v>40</v>
      </c>
      <c r="E13" s="71"/>
      <c r="F13" s="10" t="s">
        <v>71</v>
      </c>
      <c r="G13" s="63">
        <v>-50404.9</v>
      </c>
      <c r="H13" s="36" t="s">
        <v>59</v>
      </c>
      <c r="I13" s="37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4:19" ht="38" hidden="1">
      <c r="D14" s="71" t="s">
        <v>42</v>
      </c>
      <c r="E14" s="71"/>
      <c r="F14" s="10" t="s">
        <v>72</v>
      </c>
      <c r="G14" s="19"/>
      <c r="H14" s="19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4:19" ht="14.5" customHeight="1" thickBot="1">
      <c r="D15" s="72" t="s">
        <v>106</v>
      </c>
      <c r="E15" s="72"/>
      <c r="F15" s="10"/>
      <c r="G15" s="84">
        <f>SUM(G11:G14)+G9-0.01</f>
        <v>296.37999999999943</v>
      </c>
      <c r="H15" s="59">
        <f>SUM(H11:H14)+H9</f>
        <v>-11478.399999999994</v>
      </c>
      <c r="I15" s="49">
        <f>SUM(I11:I14)+I9</f>
        <v>-10705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4:19" ht="6.5" customHeight="1" thickTop="1">
      <c r="D16" s="72"/>
      <c r="E16" s="72"/>
      <c r="F16" s="10"/>
      <c r="G16" s="38"/>
      <c r="H16" s="3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 ht="14.5" customHeight="1">
      <c r="D17" s="71" t="s">
        <v>43</v>
      </c>
      <c r="E17" s="71"/>
      <c r="F17" s="10" t="s">
        <v>73</v>
      </c>
      <c r="G17" s="17">
        <v>-678.22</v>
      </c>
      <c r="H17" s="17">
        <v>-475</v>
      </c>
      <c r="I17" s="18">
        <v>-400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 ht="14.5" hidden="1" customHeight="1">
      <c r="D18" s="71" t="s">
        <v>79</v>
      </c>
      <c r="E18" s="71"/>
      <c r="F18" s="10"/>
      <c r="G18" s="30"/>
      <c r="H18" s="30">
        <v>58</v>
      </c>
      <c r="I18" s="20">
        <v>-5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 ht="15" thickBot="1">
      <c r="D19" s="72" t="s">
        <v>95</v>
      </c>
      <c r="E19" s="72"/>
      <c r="F19" s="10"/>
      <c r="G19" s="84">
        <f>SUM(G17:G18)+G15</f>
        <v>-381.8400000000006</v>
      </c>
      <c r="H19" s="48">
        <f>SUM(H17:H18)+H15</f>
        <v>-11895.399999999994</v>
      </c>
      <c r="I19" s="49">
        <f>SUM(I17:I18)+I15</f>
        <v>-11110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 ht="6" customHeight="1" thickTop="1">
      <c r="D20" s="71"/>
      <c r="E20" s="71"/>
      <c r="F20" s="10"/>
      <c r="G20" s="28"/>
      <c r="H20" s="28"/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>
      <c r="D21" s="71" t="s">
        <v>45</v>
      </c>
      <c r="E21" s="71"/>
      <c r="F21" s="10">
        <v>20</v>
      </c>
      <c r="G21" s="19"/>
      <c r="H21" s="19" t="s">
        <v>59</v>
      </c>
      <c r="I21" s="20" t="s">
        <v>59</v>
      </c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 ht="6.5" customHeight="1">
      <c r="D22" s="72"/>
      <c r="E22" s="72"/>
      <c r="F22" s="10"/>
      <c r="G22" s="39"/>
      <c r="H22" s="39"/>
      <c r="I22" s="35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 ht="15" thickBot="1">
      <c r="D23" s="72" t="s">
        <v>94</v>
      </c>
      <c r="E23" s="72"/>
      <c r="F23" s="10"/>
      <c r="G23" s="85">
        <f>SUM(G19:G21)</f>
        <v>-381.8400000000006</v>
      </c>
      <c r="H23" s="24">
        <f>SUM(H19:H21)</f>
        <v>-11895.399999999994</v>
      </c>
      <c r="I23" s="25">
        <f>SUM(I19:I21)</f>
        <v>-11110</v>
      </c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 hidden="1">
      <c r="D24" s="71"/>
      <c r="E24" s="71"/>
      <c r="F24" s="10"/>
      <c r="G24" s="10"/>
      <c r="H24" s="38"/>
      <c r="I24" s="1"/>
    </row>
    <row r="25" spans="4:19" hidden="1">
      <c r="D25" s="72" t="s">
        <v>46</v>
      </c>
      <c r="E25" s="72"/>
      <c r="F25" s="6"/>
      <c r="G25" s="6"/>
      <c r="H25" s="38"/>
      <c r="I25" s="1"/>
    </row>
    <row r="26" spans="4:19" hidden="1">
      <c r="D26" s="71" t="s">
        <v>47</v>
      </c>
      <c r="E26" s="71"/>
      <c r="F26" s="10"/>
      <c r="G26" s="10"/>
      <c r="H26" s="28"/>
      <c r="I26" s="31"/>
    </row>
    <row r="27" spans="4:19" hidden="1">
      <c r="D27" s="71" t="s">
        <v>48</v>
      </c>
      <c r="E27" s="71"/>
      <c r="F27" s="10"/>
      <c r="G27" s="10"/>
      <c r="H27" s="40"/>
      <c r="I27" s="41"/>
    </row>
    <row r="28" spans="4:19" ht="15" hidden="1" thickBot="1">
      <c r="D28" s="72" t="s">
        <v>35</v>
      </c>
      <c r="E28" s="72"/>
      <c r="F28" s="10"/>
      <c r="G28" s="10"/>
      <c r="H28" s="42"/>
      <c r="I28" s="43">
        <f>SUM(I26:I27)</f>
        <v>0</v>
      </c>
    </row>
    <row r="29" spans="4:19" hidden="1">
      <c r="D29" s="71"/>
      <c r="E29" s="71"/>
      <c r="F29" s="10"/>
      <c r="G29" s="10"/>
      <c r="H29" s="28"/>
      <c r="I29" s="29"/>
    </row>
    <row r="30" spans="4:19" hidden="1">
      <c r="D30" s="72" t="s">
        <v>49</v>
      </c>
      <c r="E30" s="72"/>
      <c r="F30" s="10"/>
      <c r="G30" s="10"/>
      <c r="H30" s="28"/>
      <c r="I30" s="29"/>
    </row>
    <row r="31" spans="4:19" hidden="1">
      <c r="D31" s="22"/>
      <c r="E31" s="22"/>
      <c r="F31" s="10"/>
      <c r="G31" s="10"/>
      <c r="H31" s="28"/>
      <c r="I31" s="29"/>
    </row>
    <row r="32" spans="4:19" hidden="1">
      <c r="D32" s="72" t="s">
        <v>50</v>
      </c>
      <c r="E32" s="72"/>
      <c r="F32" s="6"/>
      <c r="G32" s="6"/>
      <c r="H32" s="36"/>
      <c r="I32" s="44"/>
    </row>
    <row r="33" spans="4:9" hidden="1">
      <c r="D33" s="72" t="s">
        <v>51</v>
      </c>
      <c r="E33" s="72"/>
      <c r="F33" s="10"/>
      <c r="G33" s="10"/>
      <c r="H33" s="38"/>
      <c r="I33" s="37"/>
    </row>
    <row r="34" spans="4:9" hidden="1">
      <c r="D34" s="71"/>
      <c r="E34" s="71"/>
      <c r="F34" s="10"/>
      <c r="G34" s="10"/>
      <c r="H34" s="38"/>
      <c r="I34" s="31"/>
    </row>
    <row r="35" spans="4:9" hidden="1">
      <c r="D35" s="72" t="s">
        <v>52</v>
      </c>
      <c r="E35" s="72"/>
      <c r="F35" s="10"/>
      <c r="G35" s="10"/>
      <c r="H35" s="28"/>
      <c r="I35" s="29"/>
    </row>
    <row r="36" spans="4:9" hidden="1">
      <c r="D36" s="72" t="s">
        <v>51</v>
      </c>
      <c r="E36" s="72"/>
      <c r="F36" s="10"/>
      <c r="G36" s="10"/>
      <c r="H36" s="28"/>
      <c r="I36" s="29"/>
    </row>
    <row r="37" spans="4:9" hidden="1">
      <c r="D37" s="71" t="s">
        <v>58</v>
      </c>
      <c r="E37" s="71"/>
      <c r="F37" s="10"/>
      <c r="G37" s="10"/>
      <c r="H37" s="19">
        <v>-83137.34</v>
      </c>
      <c r="I37" s="20">
        <v>-26628.94</v>
      </c>
    </row>
    <row r="38" spans="4:9" hidden="1">
      <c r="D38" s="72" t="s">
        <v>69</v>
      </c>
      <c r="E38" s="72"/>
      <c r="F38" s="10"/>
      <c r="G38" s="10"/>
      <c r="H38" s="21">
        <f>SUM(H23:H37)</f>
        <v>-95032.739999999991</v>
      </c>
      <c r="I38" s="23">
        <f>SUM(I23:I37)</f>
        <v>-37738.94</v>
      </c>
    </row>
    <row r="39" spans="4:9" hidden="1">
      <c r="D39" s="71"/>
      <c r="E39" s="71"/>
      <c r="F39" s="10"/>
      <c r="G39" s="10"/>
      <c r="H39" s="45"/>
      <c r="I39" s="37"/>
    </row>
    <row r="40" spans="4:9" hidden="1">
      <c r="D40" s="71" t="s">
        <v>47</v>
      </c>
      <c r="E40" s="71"/>
      <c r="F40" s="10"/>
      <c r="G40" s="10"/>
      <c r="H40" s="28"/>
      <c r="I40" s="31">
        <v>-361155.24</v>
      </c>
    </row>
    <row r="41" spans="4:9" hidden="1">
      <c r="D41" s="71" t="s">
        <v>48</v>
      </c>
      <c r="E41" s="71"/>
      <c r="F41" s="10"/>
      <c r="G41" s="10"/>
      <c r="H41" s="40"/>
      <c r="I41" s="41">
        <v>4348.24</v>
      </c>
    </row>
    <row r="42" spans="4:9" ht="15" hidden="1" thickBot="1">
      <c r="D42" s="72" t="s">
        <v>35</v>
      </c>
      <c r="E42" s="72"/>
      <c r="F42" s="10"/>
      <c r="G42" s="10"/>
      <c r="H42" s="42"/>
      <c r="I42" s="43">
        <f>SUM(I40:I41)</f>
        <v>-356807</v>
      </c>
    </row>
    <row r="43" spans="4:9" hidden="1">
      <c r="D43" s="71"/>
      <c r="E43" s="71"/>
      <c r="F43" s="10"/>
      <c r="G43" s="10"/>
      <c r="H43" s="38"/>
      <c r="I43" s="1"/>
    </row>
    <row r="44" spans="4:9" hidden="1">
      <c r="D44" s="71" t="s">
        <v>53</v>
      </c>
      <c r="E44" s="71"/>
      <c r="F44" s="10"/>
      <c r="G44" s="10"/>
      <c r="H44" s="53" t="e">
        <f>+H38/H50</f>
        <v>#DIV/0!</v>
      </c>
      <c r="I44" s="26">
        <f>I54</f>
        <v>0</v>
      </c>
    </row>
    <row r="45" spans="4:9" hidden="1">
      <c r="D45" s="71" t="s">
        <v>54</v>
      </c>
      <c r="E45" s="71"/>
      <c r="F45" s="10"/>
      <c r="G45" s="10"/>
      <c r="H45" s="53">
        <f>+H54</f>
        <v>0</v>
      </c>
      <c r="I45" s="26">
        <f>+I54</f>
        <v>0</v>
      </c>
    </row>
    <row r="46" spans="4:9" hidden="1">
      <c r="D46" s="72"/>
      <c r="E46" s="72"/>
      <c r="F46" s="1"/>
      <c r="G46" s="1"/>
      <c r="H46" s="39"/>
      <c r="I46" s="35"/>
    </row>
    <row r="47" spans="4:9" ht="15" hidden="1" thickBot="1">
      <c r="D47" s="72" t="s">
        <v>55</v>
      </c>
      <c r="E47" s="72"/>
      <c r="F47" s="1"/>
      <c r="G47" s="1"/>
      <c r="H47" s="46">
        <f>+H49+H15</f>
        <v>50691.700000000004</v>
      </c>
      <c r="I47" s="47">
        <v>76193.84</v>
      </c>
    </row>
    <row r="48" spans="4:9" hidden="1"/>
    <row r="49" spans="4:19" hidden="1">
      <c r="D49" s="71" t="s">
        <v>60</v>
      </c>
      <c r="E49" s="71"/>
      <c r="H49" s="29">
        <v>62170.1</v>
      </c>
      <c r="I49" s="29">
        <v>62170.11</v>
      </c>
    </row>
    <row r="50" spans="4:19" hidden="1"/>
    <row r="51" spans="4:19" hidden="1"/>
    <row r="52" spans="4:19" hidden="1"/>
    <row r="53" spans="4:19" hidden="1"/>
    <row r="54" spans="4:19" hidden="1"/>
    <row r="55" spans="4:19" hidden="1"/>
    <row r="56" spans="4:19" hidden="1"/>
    <row r="57" spans="4:19" hidden="1"/>
    <row r="58" spans="4:19" hidden="1"/>
    <row r="59" spans="4:19" hidden="1"/>
    <row r="60" spans="4:19" hidden="1"/>
    <row r="61" spans="4:19" ht="15" thickTop="1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56" t="s">
        <v>80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4:19">
      <c r="D64" s="5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4:19">
      <c r="D65" s="57" t="s">
        <v>81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4:19">
      <c r="D66" s="5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4:19">
      <c r="D67" s="57" t="s">
        <v>82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</sheetData>
  <mergeCells count="44">
    <mergeCell ref="D47:E47"/>
    <mergeCell ref="D49:E49"/>
    <mergeCell ref="D41:E41"/>
    <mergeCell ref="D42:E42"/>
    <mergeCell ref="D43:E43"/>
    <mergeCell ref="D44:E44"/>
    <mergeCell ref="D45:E45"/>
    <mergeCell ref="D46:E46"/>
    <mergeCell ref="D40:E40"/>
    <mergeCell ref="D28:E28"/>
    <mergeCell ref="D29:E29"/>
    <mergeCell ref="D30:E30"/>
    <mergeCell ref="D32:E32"/>
    <mergeCell ref="D33:E33"/>
    <mergeCell ref="D34:E34"/>
    <mergeCell ref="D35:E35"/>
    <mergeCell ref="D36:E36"/>
    <mergeCell ref="D37:E37"/>
    <mergeCell ref="D38:E38"/>
    <mergeCell ref="D39:E39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15:E15"/>
    <mergeCell ref="D4:E4"/>
    <mergeCell ref="D5:E5"/>
    <mergeCell ref="H5:I5"/>
    <mergeCell ref="D6:E6"/>
    <mergeCell ref="D7:E7"/>
    <mergeCell ref="D8:E8"/>
    <mergeCell ref="D9:E9"/>
    <mergeCell ref="D11:E11"/>
    <mergeCell ref="D12:E12"/>
    <mergeCell ref="D13:E13"/>
    <mergeCell ref="D14:E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DA0A-B8D1-4C28-A82C-AA87CF296A5B}">
  <dimension ref="D3:L59"/>
  <sheetViews>
    <sheetView workbookViewId="0">
      <selection activeCell="G3" sqref="G3"/>
    </sheetView>
  </sheetViews>
  <sheetFormatPr defaultRowHeight="14.5"/>
  <cols>
    <col min="5" max="5" width="28.453125" customWidth="1"/>
    <col min="6" max="6" width="5.54296875" hidden="1" customWidth="1"/>
    <col min="7" max="7" width="17" customWidth="1"/>
    <col min="8" max="8" width="9.81640625" hidden="1" customWidth="1"/>
    <col min="9" max="9" width="13" hidden="1" customWidth="1"/>
  </cols>
  <sheetData>
    <row r="3" spans="4:9" ht="15" customHeight="1">
      <c r="D3" s="79" t="s">
        <v>0</v>
      </c>
      <c r="E3" s="79"/>
      <c r="G3" s="61" t="s">
        <v>103</v>
      </c>
    </row>
    <row r="4" spans="4:9" ht="15" customHeight="1">
      <c r="D4" s="80"/>
      <c r="E4" s="80"/>
      <c r="F4" s="2"/>
      <c r="G4" s="61" t="s">
        <v>109</v>
      </c>
      <c r="H4" s="81" t="s">
        <v>96</v>
      </c>
      <c r="I4" s="81"/>
    </row>
    <row r="5" spans="4:9" ht="14.5" customHeight="1">
      <c r="D5" s="80"/>
      <c r="E5" s="80"/>
      <c r="F5" s="2"/>
      <c r="G5" s="75">
        <v>46022</v>
      </c>
      <c r="H5" s="75">
        <v>43830</v>
      </c>
      <c r="I5" s="68">
        <v>43465</v>
      </c>
    </row>
    <row r="6" spans="4:9" ht="15" customHeight="1" thickBot="1">
      <c r="D6" s="65"/>
      <c r="E6" s="65"/>
      <c r="F6" s="7" t="s">
        <v>2</v>
      </c>
      <c r="G6" s="76"/>
      <c r="H6" s="76"/>
      <c r="I6" s="69"/>
    </row>
    <row r="7" spans="4:9">
      <c r="D7" s="72"/>
      <c r="E7" s="72"/>
      <c r="F7" s="7"/>
      <c r="G7" s="8"/>
      <c r="H7" s="8"/>
      <c r="I7" s="9"/>
    </row>
    <row r="8" spans="4:9" hidden="1">
      <c r="D8" s="71" t="s">
        <v>1</v>
      </c>
      <c r="E8" s="71"/>
      <c r="F8" s="10">
        <v>4</v>
      </c>
      <c r="G8" s="11"/>
      <c r="H8" s="11"/>
      <c r="I8" s="12"/>
    </row>
    <row r="9" spans="4:9" hidden="1">
      <c r="D9" s="71" t="s">
        <v>3</v>
      </c>
      <c r="E9" s="71"/>
      <c r="F9" s="10">
        <v>5</v>
      </c>
      <c r="G9" s="11"/>
      <c r="H9" s="11"/>
      <c r="I9" s="12"/>
    </row>
    <row r="10" spans="4:9" hidden="1">
      <c r="D10" s="71" t="s">
        <v>4</v>
      </c>
      <c r="E10" s="71"/>
      <c r="F10" s="10">
        <v>6</v>
      </c>
      <c r="G10" s="11"/>
      <c r="H10" s="11"/>
      <c r="I10" s="12"/>
    </row>
    <row r="11" spans="4:9" hidden="1">
      <c r="D11" s="71" t="s">
        <v>5</v>
      </c>
      <c r="E11" s="71"/>
      <c r="F11" s="10">
        <v>20</v>
      </c>
      <c r="G11" s="11"/>
      <c r="H11" s="11"/>
      <c r="I11" s="12"/>
    </row>
    <row r="12" spans="4:9" ht="14.5" customHeight="1">
      <c r="D12" s="71" t="s">
        <v>97</v>
      </c>
      <c r="E12" s="71"/>
      <c r="F12" s="10">
        <v>7</v>
      </c>
      <c r="G12" s="11">
        <v>28936000</v>
      </c>
      <c r="H12" s="11">
        <v>10966308</v>
      </c>
      <c r="I12" s="12">
        <v>10966308</v>
      </c>
    </row>
    <row r="13" spans="4:9" hidden="1">
      <c r="D13" s="71" t="s">
        <v>7</v>
      </c>
      <c r="E13" s="71"/>
      <c r="F13" s="10">
        <v>8</v>
      </c>
      <c r="G13" s="13"/>
      <c r="H13" s="13"/>
      <c r="I13" s="14"/>
    </row>
    <row r="14" spans="4:9" ht="15" thickBot="1">
      <c r="D14" s="72" t="s">
        <v>13</v>
      </c>
      <c r="E14" s="72"/>
      <c r="F14" s="10"/>
      <c r="G14" s="15">
        <f>SUM(G8:G13)</f>
        <v>28936000</v>
      </c>
      <c r="H14" s="15">
        <f>SUM(H8:H13)</f>
        <v>10966308</v>
      </c>
      <c r="I14" s="16">
        <f>SUM(I8:I13)</f>
        <v>10966308</v>
      </c>
    </row>
    <row r="15" spans="4:9" ht="15" thickTop="1">
      <c r="D15" s="72"/>
      <c r="E15" s="72"/>
      <c r="F15" s="10"/>
      <c r="G15" s="11"/>
      <c r="H15" s="11"/>
      <c r="I15" s="12"/>
    </row>
    <row r="16" spans="4:9" hidden="1">
      <c r="D16" s="72"/>
      <c r="E16" s="72"/>
      <c r="F16" s="10"/>
      <c r="G16" s="11"/>
      <c r="H16" s="11"/>
      <c r="I16" s="12"/>
    </row>
    <row r="17" spans="4:12" hidden="1">
      <c r="D17" s="71" t="s">
        <v>8</v>
      </c>
      <c r="E17" s="71"/>
      <c r="F17" s="10">
        <v>9</v>
      </c>
      <c r="G17" s="11">
        <v>2349216.4500000002</v>
      </c>
      <c r="H17" s="11">
        <v>2349216.4500000002</v>
      </c>
      <c r="I17" s="12">
        <v>2114199.54</v>
      </c>
    </row>
    <row r="18" spans="4:12">
      <c r="D18" s="71" t="s">
        <v>9</v>
      </c>
      <c r="E18" s="71"/>
      <c r="F18" s="10">
        <v>11</v>
      </c>
      <c r="G18" s="11">
        <v>196542.86</v>
      </c>
      <c r="H18" s="11">
        <v>861638.03</v>
      </c>
      <c r="I18" s="12">
        <v>834034.35</v>
      </c>
      <c r="L18" s="66"/>
    </row>
    <row r="19" spans="4:12" hidden="1">
      <c r="D19" s="71" t="s">
        <v>9</v>
      </c>
      <c r="E19" s="71"/>
      <c r="F19" s="10">
        <v>11</v>
      </c>
      <c r="G19" s="11"/>
      <c r="H19" s="11"/>
      <c r="I19" s="12"/>
    </row>
    <row r="20" spans="4:12" hidden="1">
      <c r="D20" s="71" t="s">
        <v>68</v>
      </c>
      <c r="E20" s="71"/>
      <c r="F20" s="10">
        <v>10</v>
      </c>
      <c r="G20" s="11"/>
      <c r="H20" s="11"/>
      <c r="I20" s="12"/>
    </row>
    <row r="21" spans="4:12" hidden="1">
      <c r="D21" s="71" t="s">
        <v>14</v>
      </c>
      <c r="E21" s="71"/>
      <c r="F21" s="10">
        <v>10</v>
      </c>
      <c r="G21" s="11"/>
      <c r="H21" s="11"/>
      <c r="I21" s="12"/>
    </row>
    <row r="22" spans="4:12">
      <c r="D22" s="71" t="s">
        <v>10</v>
      </c>
      <c r="E22" s="71"/>
      <c r="F22" s="10">
        <v>12</v>
      </c>
      <c r="G22" s="13">
        <v>1112802.26</v>
      </c>
      <c r="H22" s="13">
        <v>3714.93</v>
      </c>
      <c r="I22" s="14">
        <v>1925.64</v>
      </c>
    </row>
    <row r="23" spans="4:12" ht="15" thickBot="1">
      <c r="D23" s="72" t="s">
        <v>11</v>
      </c>
      <c r="E23" s="72"/>
      <c r="F23" s="10"/>
      <c r="G23" s="15">
        <f>G18+G22</f>
        <v>1309345.1200000001</v>
      </c>
      <c r="H23" s="15">
        <f>H18+H22</f>
        <v>865352.96000000008</v>
      </c>
      <c r="I23" s="16">
        <f>+I18+I22</f>
        <v>835959.99</v>
      </c>
    </row>
    <row r="24" spans="4:12" ht="15" hidden="1" thickTop="1">
      <c r="D24" s="71" t="s">
        <v>15</v>
      </c>
      <c r="E24" s="71"/>
      <c r="F24" s="10"/>
      <c r="G24" s="11" t="s">
        <v>59</v>
      </c>
      <c r="H24" s="11" t="s">
        <v>59</v>
      </c>
      <c r="I24" s="12"/>
    </row>
    <row r="25" spans="4:12" ht="15" thickTop="1">
      <c r="D25" s="71"/>
      <c r="E25" s="71"/>
      <c r="F25" s="10"/>
      <c r="G25" s="11"/>
      <c r="H25" s="11"/>
      <c r="I25" s="12"/>
    </row>
    <row r="26" spans="4:12" ht="15" thickBot="1">
      <c r="D26" s="77" t="s">
        <v>12</v>
      </c>
      <c r="E26" s="77"/>
      <c r="F26" s="10"/>
      <c r="G26" s="52">
        <f>+G14+G23</f>
        <v>30245345.120000001</v>
      </c>
      <c r="H26" s="52">
        <f>+H14+H23</f>
        <v>11831660.960000001</v>
      </c>
      <c r="I26" s="51">
        <f>+I14+I23+I24</f>
        <v>11802267.99</v>
      </c>
    </row>
    <row r="27" spans="4:12" ht="15" thickTop="1">
      <c r="D27" s="71"/>
      <c r="E27" s="71"/>
      <c r="F27" s="10"/>
      <c r="G27" s="11"/>
      <c r="H27" s="11"/>
      <c r="I27" s="12"/>
    </row>
    <row r="28" spans="4:12">
      <c r="D28" s="78" t="s">
        <v>16</v>
      </c>
      <c r="E28" s="78"/>
      <c r="F28" s="10"/>
      <c r="G28" s="11"/>
      <c r="H28" s="11"/>
      <c r="I28" s="12"/>
    </row>
    <row r="29" spans="4:12">
      <c r="D29" s="71" t="s">
        <v>17</v>
      </c>
      <c r="E29" s="71"/>
      <c r="F29" s="10">
        <v>13</v>
      </c>
      <c r="G29" s="11">
        <v>11500000</v>
      </c>
      <c r="H29" s="11">
        <v>10500000</v>
      </c>
      <c r="I29" s="12">
        <v>10500000</v>
      </c>
      <c r="L29" s="67"/>
    </row>
    <row r="30" spans="4:12" hidden="1">
      <c r="D30" s="71" t="s">
        <v>98</v>
      </c>
      <c r="E30" s="71"/>
      <c r="F30" s="10"/>
      <c r="G30" s="11"/>
      <c r="H30" s="11">
        <v>116500</v>
      </c>
      <c r="I30" s="12">
        <v>116500</v>
      </c>
    </row>
    <row r="31" spans="4:12" hidden="1">
      <c r="D31" s="71" t="s">
        <v>19</v>
      </c>
      <c r="E31" s="71"/>
      <c r="F31" s="10"/>
      <c r="G31" s="11"/>
      <c r="H31" s="11"/>
      <c r="I31" s="12"/>
    </row>
    <row r="32" spans="4:12" hidden="1">
      <c r="D32" s="71" t="s">
        <v>20</v>
      </c>
      <c r="E32" s="71"/>
      <c r="F32" s="10">
        <v>14</v>
      </c>
      <c r="G32" s="11"/>
      <c r="H32" s="11"/>
      <c r="I32" s="12"/>
    </row>
    <row r="33" spans="4:9">
      <c r="D33" s="71" t="s">
        <v>21</v>
      </c>
      <c r="E33" s="71"/>
      <c r="F33" s="10">
        <v>14</v>
      </c>
      <c r="G33" s="11">
        <v>18502071.899999999</v>
      </c>
      <c r="H33" s="11"/>
      <c r="I33" s="12"/>
    </row>
    <row r="34" spans="4:9">
      <c r="D34" s="71" t="s">
        <v>102</v>
      </c>
      <c r="E34" s="71"/>
      <c r="F34" s="10"/>
      <c r="G34" s="13">
        <v>205788.06</v>
      </c>
      <c r="H34" s="13">
        <v>-421730.88</v>
      </c>
      <c r="I34" s="14">
        <v>-732149.89</v>
      </c>
    </row>
    <row r="35" spans="4:9" ht="15" thickBot="1">
      <c r="D35" s="72" t="s">
        <v>76</v>
      </c>
      <c r="E35" s="72"/>
      <c r="F35" s="10"/>
      <c r="G35" s="15">
        <f>SUM(G29:G34)</f>
        <v>30207859.959999997</v>
      </c>
      <c r="H35" s="15">
        <f>SUM(H29:H34)</f>
        <v>10194769.119999999</v>
      </c>
      <c r="I35" s="16">
        <f>SUM(I29:I34)</f>
        <v>9884350.1099999994</v>
      </c>
    </row>
    <row r="36" spans="4:9" ht="15" hidden="1" thickTop="1">
      <c r="D36" s="71" t="s">
        <v>22</v>
      </c>
      <c r="E36" s="71"/>
      <c r="F36" s="10"/>
      <c r="G36" s="13" t="s">
        <v>59</v>
      </c>
      <c r="H36" s="13" t="s">
        <v>59</v>
      </c>
      <c r="I36" s="14"/>
    </row>
    <row r="37" spans="4:9" ht="15.5" hidden="1" thickTop="1" thickBot="1">
      <c r="D37" s="72" t="s">
        <v>62</v>
      </c>
      <c r="E37" s="72"/>
      <c r="F37" s="10"/>
      <c r="G37" s="15">
        <f>SUM(G35:G36)</f>
        <v>30207859.959999997</v>
      </c>
      <c r="H37" s="15">
        <f>SUM(H35:H36)</f>
        <v>10194769.119999999</v>
      </c>
      <c r="I37" s="16">
        <f>SUM(I35:I36)</f>
        <v>9884350.1099999994</v>
      </c>
    </row>
    <row r="38" spans="4:9" ht="15" thickTop="1">
      <c r="D38" s="70"/>
      <c r="E38" s="70"/>
      <c r="F38" s="10"/>
      <c r="G38" s="11"/>
      <c r="H38" s="11"/>
      <c r="I38" s="12"/>
    </row>
    <row r="39" spans="4:9">
      <c r="D39" s="78" t="s">
        <v>23</v>
      </c>
      <c r="E39" s="78"/>
      <c r="F39" s="10"/>
      <c r="G39" s="11"/>
      <c r="H39" s="11"/>
      <c r="I39" s="12"/>
    </row>
    <row r="40" spans="4:9" hidden="1">
      <c r="D40" s="71" t="s">
        <v>24</v>
      </c>
      <c r="E40" s="71"/>
      <c r="F40" s="10">
        <v>17</v>
      </c>
      <c r="G40" s="11">
        <v>140731.49</v>
      </c>
      <c r="H40" s="11">
        <v>140731.49</v>
      </c>
      <c r="I40" s="12"/>
    </row>
    <row r="41" spans="4:9" hidden="1">
      <c r="D41" s="71" t="s">
        <v>25</v>
      </c>
      <c r="E41" s="71"/>
      <c r="F41" s="10">
        <v>17</v>
      </c>
      <c r="G41" s="11">
        <v>150000</v>
      </c>
      <c r="H41" s="11">
        <v>150000</v>
      </c>
      <c r="I41" s="12"/>
    </row>
    <row r="42" spans="4:9" hidden="1">
      <c r="D42" s="71" t="s">
        <v>27</v>
      </c>
      <c r="E42" s="71"/>
      <c r="F42" s="10">
        <v>17</v>
      </c>
      <c r="G42" s="11">
        <v>3071481.4360000002</v>
      </c>
      <c r="H42" s="11">
        <v>3071481.4360000002</v>
      </c>
      <c r="I42" s="12"/>
    </row>
    <row r="43" spans="4:9" hidden="1">
      <c r="D43" s="71" t="s">
        <v>63</v>
      </c>
      <c r="E43" s="71"/>
      <c r="F43" s="10">
        <v>18</v>
      </c>
      <c r="G43" s="11">
        <v>133787.587</v>
      </c>
      <c r="H43" s="11">
        <v>133787.587</v>
      </c>
      <c r="I43" s="12"/>
    </row>
    <row r="44" spans="4:9" hidden="1">
      <c r="D44" s="71" t="s">
        <v>26</v>
      </c>
      <c r="E44" s="71"/>
      <c r="F44" s="10">
        <v>20</v>
      </c>
      <c r="G44" s="11" t="s">
        <v>59</v>
      </c>
      <c r="H44" s="11" t="s">
        <v>59</v>
      </c>
      <c r="I44" s="12"/>
    </row>
    <row r="45" spans="4:9" hidden="1">
      <c r="D45" s="71" t="s">
        <v>64</v>
      </c>
      <c r="E45" s="71"/>
      <c r="F45" s="10">
        <v>16</v>
      </c>
      <c r="G45" s="11">
        <v>153495.82999999999</v>
      </c>
      <c r="H45" s="11">
        <v>153495.82999999999</v>
      </c>
      <c r="I45" s="12"/>
    </row>
    <row r="46" spans="4:9" hidden="1">
      <c r="D46" s="71" t="s">
        <v>28</v>
      </c>
      <c r="E46" s="71"/>
      <c r="F46" s="10">
        <v>17</v>
      </c>
      <c r="G46" s="11">
        <v>43241.65</v>
      </c>
      <c r="H46" s="11">
        <v>43241.65</v>
      </c>
      <c r="I46" s="12"/>
    </row>
    <row r="47" spans="4:9" hidden="1">
      <c r="D47" s="71" t="s">
        <v>29</v>
      </c>
      <c r="E47" s="71"/>
      <c r="F47" s="10">
        <v>17</v>
      </c>
      <c r="G47" s="13">
        <v>222367.26</v>
      </c>
      <c r="H47" s="13">
        <v>222367.26</v>
      </c>
      <c r="I47" s="14"/>
    </row>
    <row r="48" spans="4:9" ht="15" hidden="1" thickBot="1">
      <c r="D48" s="72" t="s">
        <v>30</v>
      </c>
      <c r="E48" s="72"/>
      <c r="F48" s="10"/>
      <c r="G48" s="15">
        <f>SUM(G40:G47)</f>
        <v>3915105.2529999996</v>
      </c>
      <c r="H48" s="15">
        <f>SUM(H40:H47)</f>
        <v>3915105.2529999996</v>
      </c>
      <c r="I48" s="16">
        <f>SUM(I40:I47)</f>
        <v>0</v>
      </c>
    </row>
    <row r="49" spans="4:9" hidden="1">
      <c r="D49" s="74"/>
      <c r="E49" s="74"/>
      <c r="F49" s="10"/>
      <c r="G49" s="11"/>
      <c r="H49" s="11"/>
      <c r="I49" s="12"/>
    </row>
    <row r="50" spans="4:9">
      <c r="D50" s="71" t="s">
        <v>31</v>
      </c>
      <c r="E50" s="71"/>
      <c r="F50" s="10">
        <v>19</v>
      </c>
      <c r="G50" s="11">
        <v>37485.160000000003</v>
      </c>
      <c r="H50" s="11">
        <v>1635641.84</v>
      </c>
      <c r="I50" s="12">
        <f>1917917.88-I51</f>
        <v>1911473.48</v>
      </c>
    </row>
    <row r="51" spans="4:9" ht="14.5" hidden="1" customHeight="1">
      <c r="D51" s="71" t="s">
        <v>88</v>
      </c>
      <c r="E51" s="71"/>
      <c r="F51" s="10">
        <v>20</v>
      </c>
      <c r="G51" s="11" t="s">
        <v>59</v>
      </c>
      <c r="H51" s="11" t="s">
        <v>59</v>
      </c>
      <c r="I51" s="12">
        <v>6444.4</v>
      </c>
    </row>
    <row r="52" spans="4:9" hidden="1">
      <c r="D52" s="71" t="s">
        <v>24</v>
      </c>
      <c r="E52" s="71"/>
      <c r="F52" s="10">
        <v>17</v>
      </c>
      <c r="G52" s="11">
        <v>3339569.21</v>
      </c>
      <c r="H52" s="11">
        <v>3339569.21</v>
      </c>
      <c r="I52" s="12"/>
    </row>
    <row r="53" spans="4:9" hidden="1">
      <c r="D53" s="71" t="s">
        <v>67</v>
      </c>
      <c r="E53" s="71"/>
      <c r="F53" s="10">
        <v>19</v>
      </c>
      <c r="G53" s="11">
        <v>82861.820000000007</v>
      </c>
      <c r="H53" s="11">
        <v>82861.820000000007</v>
      </c>
      <c r="I53" s="12" t="s">
        <v>59</v>
      </c>
    </row>
    <row r="54" spans="4:9" hidden="1">
      <c r="D54" s="71" t="s">
        <v>32</v>
      </c>
      <c r="E54" s="71"/>
      <c r="F54" s="10">
        <v>24</v>
      </c>
      <c r="G54" s="13" t="s">
        <v>59</v>
      </c>
      <c r="H54" s="13" t="s">
        <v>59</v>
      </c>
      <c r="I54" s="14" t="s">
        <v>59</v>
      </c>
    </row>
    <row r="55" spans="4:9" ht="15" thickBot="1">
      <c r="D55" s="72" t="s">
        <v>33</v>
      </c>
      <c r="E55" s="72"/>
      <c r="F55" s="10"/>
      <c r="G55" s="15">
        <f>+G50</f>
        <v>37485.160000000003</v>
      </c>
      <c r="H55" s="15">
        <f>+H50</f>
        <v>1635641.84</v>
      </c>
      <c r="I55" s="16">
        <f>SUM(I50:I54)</f>
        <v>1917917.88</v>
      </c>
    </row>
    <row r="56" spans="4:9" ht="6.5" customHeight="1" thickTop="1">
      <c r="D56" s="22"/>
      <c r="E56" s="22"/>
      <c r="F56" s="10"/>
      <c r="G56" s="58"/>
      <c r="H56" s="58"/>
      <c r="I56" s="50"/>
    </row>
    <row r="57" spans="4:9" hidden="1">
      <c r="D57" s="71" t="s">
        <v>92</v>
      </c>
      <c r="E57" s="71"/>
      <c r="F57" s="10"/>
      <c r="G57" s="11" t="s">
        <v>59</v>
      </c>
      <c r="H57" s="11">
        <v>1250</v>
      </c>
      <c r="I57" s="12" t="s">
        <v>59</v>
      </c>
    </row>
    <row r="58" spans="4:9" ht="15" thickBot="1">
      <c r="D58" s="77" t="s">
        <v>34</v>
      </c>
      <c r="E58" s="77"/>
      <c r="F58" s="10"/>
      <c r="G58" s="52">
        <f>SUM(G55:G57)+G35</f>
        <v>30245345.119999997</v>
      </c>
      <c r="H58" s="52">
        <f>SUM(H55:H57)+H35</f>
        <v>11831660.959999999</v>
      </c>
      <c r="I58" s="51">
        <f>+I37+I48+I55</f>
        <v>11802267.989999998</v>
      </c>
    </row>
    <row r="59" spans="4:9" ht="15" thickTop="1">
      <c r="D59" s="22"/>
      <c r="E59" s="22"/>
      <c r="F59" s="10"/>
      <c r="G59" s="50"/>
      <c r="H59" s="50"/>
      <c r="I59" s="50"/>
    </row>
  </sheetData>
  <mergeCells count="58">
    <mergeCell ref="D58:E58"/>
    <mergeCell ref="D50:E50"/>
    <mergeCell ref="D51:E51"/>
    <mergeCell ref="D52:E52"/>
    <mergeCell ref="D53:E53"/>
    <mergeCell ref="D54:E54"/>
    <mergeCell ref="D55:E55"/>
    <mergeCell ref="D46:E46"/>
    <mergeCell ref="D47:E47"/>
    <mergeCell ref="D3:E3"/>
    <mergeCell ref="G5:G6"/>
    <mergeCell ref="D57:E57"/>
    <mergeCell ref="D49:E49"/>
    <mergeCell ref="D38:E38"/>
    <mergeCell ref="D39:E39"/>
    <mergeCell ref="D40:E40"/>
    <mergeCell ref="D41:E41"/>
    <mergeCell ref="D42:E42"/>
    <mergeCell ref="D48:E48"/>
    <mergeCell ref="D37:E37"/>
    <mergeCell ref="D26:E26"/>
    <mergeCell ref="D27:E27"/>
    <mergeCell ref="D28:E28"/>
    <mergeCell ref="D43:E43"/>
    <mergeCell ref="D44:E44"/>
    <mergeCell ref="D29:E29"/>
    <mergeCell ref="D30:E30"/>
    <mergeCell ref="D31:E31"/>
    <mergeCell ref="D32:E32"/>
    <mergeCell ref="D33:E33"/>
    <mergeCell ref="D45:E45"/>
    <mergeCell ref="D25:E25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4:E34"/>
    <mergeCell ref="D35:E35"/>
    <mergeCell ref="D36:E36"/>
    <mergeCell ref="D13:E13"/>
    <mergeCell ref="D4:E4"/>
    <mergeCell ref="H4:I4"/>
    <mergeCell ref="H5:H6"/>
    <mergeCell ref="I5:I6"/>
    <mergeCell ref="D7:E7"/>
    <mergeCell ref="D8:E8"/>
    <mergeCell ref="D9:E9"/>
    <mergeCell ref="D10:E10"/>
    <mergeCell ref="D11:E11"/>
    <mergeCell ref="D12:E12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E797-2AC0-4BF2-8C1E-4E64B05DFF1F}">
  <dimension ref="D4:R61"/>
  <sheetViews>
    <sheetView workbookViewId="0">
      <selection activeCell="D6" sqref="D6:E6"/>
    </sheetView>
  </sheetViews>
  <sheetFormatPr defaultRowHeight="14.5"/>
  <cols>
    <col min="5" max="5" width="30" customWidth="1"/>
    <col min="6" max="6" width="0.36328125" customWidth="1"/>
    <col min="7" max="7" width="17" customWidth="1"/>
    <col min="8" max="8" width="13" hidden="1" customWidth="1"/>
    <col min="9" max="9" width="13.08984375" hidden="1" customWidth="1"/>
  </cols>
  <sheetData>
    <row r="4" spans="4:18" ht="15" customHeight="1">
      <c r="D4" s="79" t="s">
        <v>0</v>
      </c>
      <c r="E4" s="79"/>
      <c r="F4" s="3"/>
      <c r="G4" s="61" t="s">
        <v>103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4:18" ht="15">
      <c r="D5" s="80"/>
      <c r="E5" s="80"/>
      <c r="F5" s="2"/>
      <c r="G5" s="61" t="s">
        <v>109</v>
      </c>
      <c r="H5" s="81" t="s">
        <v>96</v>
      </c>
      <c r="I5" s="81"/>
      <c r="J5" s="1"/>
      <c r="K5" s="1"/>
      <c r="L5" s="1"/>
      <c r="M5" s="1"/>
      <c r="N5" s="1"/>
      <c r="O5" s="1"/>
      <c r="P5" s="1"/>
      <c r="Q5" s="1"/>
      <c r="R5" s="1"/>
    </row>
    <row r="6" spans="4:18" ht="38.5" thickBot="1">
      <c r="D6" s="73"/>
      <c r="E6" s="73"/>
      <c r="F6" s="10" t="s">
        <v>2</v>
      </c>
      <c r="G6" s="27" t="s">
        <v>117</v>
      </c>
      <c r="H6" s="27" t="s">
        <v>99</v>
      </c>
      <c r="I6" s="54" t="s">
        <v>100</v>
      </c>
      <c r="J6" s="1"/>
      <c r="K6" s="1"/>
      <c r="L6" s="1"/>
      <c r="M6" s="1"/>
      <c r="N6" s="1"/>
      <c r="O6" s="1"/>
      <c r="P6" s="1"/>
      <c r="Q6" s="1"/>
      <c r="R6" s="1"/>
    </row>
    <row r="7" spans="4:18" ht="24" customHeight="1">
      <c r="D7" s="71" t="s">
        <v>36</v>
      </c>
      <c r="E7" s="71"/>
      <c r="F7" s="10" t="s">
        <v>70</v>
      </c>
      <c r="G7" s="28">
        <v>128000</v>
      </c>
      <c r="H7" s="28">
        <v>130000</v>
      </c>
      <c r="I7" s="29">
        <v>142644.62</v>
      </c>
      <c r="J7" s="1"/>
      <c r="K7" s="1"/>
      <c r="L7" s="1"/>
      <c r="M7" s="1"/>
      <c r="N7" s="1"/>
      <c r="O7" s="1"/>
      <c r="P7" s="1"/>
      <c r="Q7" s="1"/>
      <c r="R7" s="1"/>
    </row>
    <row r="8" spans="4:18" ht="22" customHeight="1">
      <c r="D8" s="71" t="s">
        <v>37</v>
      </c>
      <c r="E8" s="71"/>
      <c r="F8" s="10" t="s">
        <v>71</v>
      </c>
      <c r="G8" s="19">
        <v>-77611.789999999994</v>
      </c>
      <c r="H8" s="19">
        <v>-100537.12</v>
      </c>
      <c r="I8" s="20">
        <v>-96590</v>
      </c>
      <c r="J8" s="1"/>
      <c r="K8" s="1"/>
      <c r="L8" s="1"/>
      <c r="M8" s="1"/>
      <c r="N8" s="1"/>
      <c r="O8" s="1"/>
      <c r="P8" s="1"/>
      <c r="Q8" s="1"/>
      <c r="R8" s="1"/>
    </row>
    <row r="9" spans="4:18" ht="15" thickBot="1">
      <c r="D9" s="72" t="s">
        <v>38</v>
      </c>
      <c r="E9" s="72"/>
      <c r="F9" s="10"/>
      <c r="G9" s="83">
        <f>SUM(G7:G8)</f>
        <v>50388.210000000006</v>
      </c>
      <c r="H9" s="32">
        <f>SUM(H7:H8)</f>
        <v>29462.880000000005</v>
      </c>
      <c r="I9" s="33">
        <f>SUM(I7:I8)</f>
        <v>46054.619999999995</v>
      </c>
      <c r="J9" s="1"/>
      <c r="K9" s="1"/>
      <c r="L9" s="1"/>
      <c r="M9" s="1"/>
      <c r="N9" s="1"/>
      <c r="O9" s="1"/>
      <c r="P9" s="1"/>
      <c r="Q9" s="1"/>
      <c r="R9" s="1"/>
    </row>
    <row r="10" spans="4:18" ht="6.5" customHeight="1" thickTop="1">
      <c r="D10" s="22"/>
      <c r="E10" s="22"/>
      <c r="F10" s="10"/>
      <c r="G10" s="34"/>
      <c r="H10" s="34"/>
      <c r="I10" s="35"/>
      <c r="J10" s="1"/>
      <c r="K10" s="1"/>
      <c r="L10" s="1"/>
      <c r="M10" s="1"/>
      <c r="N10" s="1"/>
      <c r="O10" s="1"/>
      <c r="P10" s="1"/>
      <c r="Q10" s="1"/>
      <c r="R10" s="1"/>
    </row>
    <row r="11" spans="4:18" ht="13.5" customHeight="1">
      <c r="D11" s="71" t="s">
        <v>110</v>
      </c>
      <c r="E11" s="71"/>
      <c r="F11" s="10" t="s">
        <v>72</v>
      </c>
      <c r="G11" s="36">
        <v>1000000</v>
      </c>
      <c r="H11" s="36">
        <v>400000</v>
      </c>
      <c r="I11" s="29" t="s">
        <v>59</v>
      </c>
      <c r="J11" s="1"/>
      <c r="K11" s="1"/>
      <c r="L11" s="1"/>
      <c r="M11" s="1"/>
      <c r="N11" s="1"/>
      <c r="O11" s="1"/>
      <c r="P11" s="1"/>
      <c r="Q11" s="1"/>
      <c r="R11" s="1"/>
    </row>
    <row r="12" spans="4:18" ht="20" customHeight="1">
      <c r="D12" s="71" t="s">
        <v>39</v>
      </c>
      <c r="E12" s="71"/>
      <c r="F12" s="10" t="s">
        <v>71</v>
      </c>
      <c r="G12" s="17">
        <v>-181094.18</v>
      </c>
      <c r="H12" s="17">
        <v>-110764.84</v>
      </c>
      <c r="I12" s="18">
        <v>-141439.01</v>
      </c>
      <c r="J12" s="1"/>
      <c r="K12" s="1"/>
      <c r="L12" s="1"/>
      <c r="M12" s="1"/>
      <c r="N12" s="1"/>
      <c r="O12" s="1"/>
      <c r="P12" s="1"/>
      <c r="Q12" s="1"/>
      <c r="R12" s="1"/>
    </row>
    <row r="13" spans="4:18" ht="38" hidden="1">
      <c r="D13" s="71" t="s">
        <v>40</v>
      </c>
      <c r="E13" s="71"/>
      <c r="F13" s="10" t="s">
        <v>71</v>
      </c>
      <c r="G13" s="36" t="s">
        <v>59</v>
      </c>
      <c r="H13" s="36" t="s">
        <v>59</v>
      </c>
      <c r="I13" s="37">
        <v>0</v>
      </c>
      <c r="J13" s="1"/>
      <c r="K13" s="1"/>
      <c r="L13" s="1"/>
      <c r="M13" s="1"/>
      <c r="N13" s="1"/>
      <c r="O13" s="1"/>
      <c r="P13" s="1"/>
      <c r="Q13" s="1"/>
      <c r="R13" s="1"/>
    </row>
    <row r="14" spans="4:18" ht="15" customHeight="1">
      <c r="D14" s="71" t="s">
        <v>111</v>
      </c>
      <c r="E14" s="71"/>
      <c r="F14" s="10" t="s">
        <v>72</v>
      </c>
      <c r="G14" s="19" t="s">
        <v>59</v>
      </c>
      <c r="H14" s="19"/>
      <c r="I14" s="20"/>
      <c r="J14" s="1"/>
      <c r="K14" s="1"/>
      <c r="L14" s="1"/>
      <c r="M14" s="1"/>
      <c r="N14" s="1"/>
      <c r="O14" s="1"/>
      <c r="P14" s="1"/>
      <c r="Q14" s="1"/>
      <c r="R14" s="1"/>
    </row>
    <row r="15" spans="4:18" ht="14.5" customHeight="1" thickBot="1">
      <c r="D15" s="72" t="s">
        <v>106</v>
      </c>
      <c r="E15" s="72"/>
      <c r="F15" s="10"/>
      <c r="G15" s="83">
        <f>SUM(G11:G14)+G9</f>
        <v>869294.03</v>
      </c>
      <c r="H15" s="32">
        <f>SUM(H11:H14)+H9</f>
        <v>318698.04000000004</v>
      </c>
      <c r="I15" s="60">
        <f>SUM(I11:I14)+I9</f>
        <v>-95384.390000000014</v>
      </c>
      <c r="J15" s="1"/>
      <c r="K15" s="1"/>
      <c r="L15" s="1"/>
      <c r="M15" s="1"/>
      <c r="N15" s="1"/>
      <c r="O15" s="1"/>
      <c r="P15" s="1"/>
      <c r="Q15" s="1"/>
      <c r="R15" s="1"/>
    </row>
    <row r="16" spans="4:18" ht="6.5" customHeight="1" thickTop="1">
      <c r="D16" s="72"/>
      <c r="E16" s="72"/>
      <c r="F16" s="10"/>
      <c r="G16" s="38"/>
      <c r="H16" s="38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4:18" ht="16" customHeight="1">
      <c r="D17" s="71" t="s">
        <v>43</v>
      </c>
      <c r="E17" s="71"/>
      <c r="F17" s="10" t="s">
        <v>73</v>
      </c>
      <c r="G17" s="17">
        <v>8171.54</v>
      </c>
      <c r="H17" s="17">
        <v>-1912.14</v>
      </c>
      <c r="I17" s="18">
        <f>294.57-1916.49</f>
        <v>-1621.92</v>
      </c>
      <c r="J17" s="1"/>
      <c r="K17" s="1"/>
      <c r="L17" s="1"/>
      <c r="M17" s="1"/>
      <c r="N17" s="1"/>
      <c r="O17" s="1"/>
      <c r="P17" s="1"/>
      <c r="Q17" s="1"/>
      <c r="R17" s="1"/>
    </row>
    <row r="18" spans="4:18" ht="14.5" hidden="1" customHeight="1">
      <c r="D18" s="71" t="s">
        <v>79</v>
      </c>
      <c r="E18" s="71"/>
      <c r="F18" s="10"/>
      <c r="G18" s="19"/>
      <c r="H18" s="19">
        <v>-1551.9</v>
      </c>
      <c r="I18" s="20">
        <v>-11469.61</v>
      </c>
      <c r="J18" s="1"/>
      <c r="K18" s="1"/>
      <c r="L18" s="1"/>
      <c r="M18" s="1"/>
      <c r="N18" s="1"/>
      <c r="O18" s="1"/>
      <c r="P18" s="1"/>
      <c r="Q18" s="1"/>
      <c r="R18" s="1"/>
    </row>
    <row r="19" spans="4:18" ht="15" thickBot="1">
      <c r="D19" s="72" t="s">
        <v>44</v>
      </c>
      <c r="E19" s="72"/>
      <c r="F19" s="10"/>
      <c r="G19" s="84">
        <f>SUM(G17:G18)+G15</f>
        <v>877465.57000000007</v>
      </c>
      <c r="H19" s="48">
        <f>SUM(H17:H18)+H15+0.01</f>
        <v>315234.01000000007</v>
      </c>
      <c r="I19" s="49">
        <f>SUM(I17:I18)+I15</f>
        <v>-108475.92000000001</v>
      </c>
      <c r="J19" s="1"/>
      <c r="K19" s="1"/>
      <c r="L19" s="1"/>
      <c r="M19" s="1"/>
      <c r="N19" s="1"/>
      <c r="O19" s="1"/>
      <c r="P19" s="1"/>
      <c r="Q19" s="1"/>
      <c r="R19" s="1"/>
    </row>
    <row r="20" spans="4:18" ht="6.5" customHeight="1" thickTop="1">
      <c r="D20" s="71"/>
      <c r="E20" s="71"/>
      <c r="F20" s="10"/>
      <c r="G20" s="28"/>
      <c r="H20" s="28"/>
      <c r="I20" s="29"/>
      <c r="J20" s="1"/>
      <c r="K20" s="1"/>
      <c r="L20" s="1"/>
      <c r="M20" s="1"/>
      <c r="N20" s="1"/>
      <c r="O20" s="1"/>
      <c r="P20" s="1"/>
      <c r="Q20" s="1"/>
      <c r="R20" s="1"/>
    </row>
    <row r="21" spans="4:18" ht="15" customHeight="1">
      <c r="D21" s="71" t="s">
        <v>45</v>
      </c>
      <c r="E21" s="71"/>
      <c r="F21" s="10">
        <v>20</v>
      </c>
      <c r="G21" s="19">
        <v>-6935</v>
      </c>
      <c r="H21" s="19">
        <v>-4815</v>
      </c>
      <c r="I21" s="20">
        <v>-4815</v>
      </c>
      <c r="J21" s="1"/>
      <c r="K21" s="1"/>
      <c r="L21" s="1"/>
      <c r="M21" s="1"/>
      <c r="N21" s="1"/>
      <c r="O21" s="1"/>
      <c r="P21" s="1"/>
      <c r="Q21" s="1"/>
      <c r="R21" s="1"/>
    </row>
    <row r="22" spans="4:18" ht="5.5" customHeight="1">
      <c r="D22" s="72"/>
      <c r="E22" s="72"/>
      <c r="F22" s="10"/>
      <c r="G22" s="39"/>
      <c r="H22" s="39"/>
      <c r="I22" s="35"/>
      <c r="J22" s="1"/>
      <c r="K22" s="1"/>
      <c r="L22" s="1"/>
      <c r="M22" s="1"/>
      <c r="N22" s="1"/>
      <c r="O22" s="1"/>
      <c r="P22" s="1"/>
      <c r="Q22" s="1"/>
      <c r="R22" s="1"/>
    </row>
    <row r="23" spans="4:18" ht="15" thickBot="1">
      <c r="D23" s="72" t="s">
        <v>61</v>
      </c>
      <c r="E23" s="72"/>
      <c r="F23" s="10"/>
      <c r="G23" s="85">
        <f>SUM(G19:G21)</f>
        <v>870530.57000000007</v>
      </c>
      <c r="H23" s="24">
        <f>SUM(H19:H21)</f>
        <v>310419.01000000007</v>
      </c>
      <c r="I23" s="25">
        <f>SUM(I19:I21)</f>
        <v>-113290.92000000001</v>
      </c>
      <c r="J23" s="1"/>
      <c r="K23" s="1"/>
      <c r="L23" s="1"/>
      <c r="M23" s="1"/>
      <c r="N23" s="1"/>
      <c r="O23" s="1"/>
      <c r="P23" s="1"/>
      <c r="Q23" s="1"/>
      <c r="R23" s="1"/>
    </row>
    <row r="24" spans="4:18" hidden="1">
      <c r="D24" s="71"/>
      <c r="E24" s="71"/>
      <c r="F24" s="10"/>
      <c r="G24" s="10"/>
      <c r="H24" s="38"/>
      <c r="I24" s="1"/>
    </row>
    <row r="25" spans="4:18" hidden="1">
      <c r="D25" s="72" t="s">
        <v>46</v>
      </c>
      <c r="E25" s="72"/>
      <c r="F25" s="6"/>
      <c r="G25" s="6"/>
      <c r="H25" s="38"/>
      <c r="I25" s="1"/>
    </row>
    <row r="26" spans="4:18" hidden="1">
      <c r="D26" s="71" t="s">
        <v>47</v>
      </c>
      <c r="E26" s="71"/>
      <c r="F26" s="10"/>
      <c r="G26" s="10"/>
      <c r="H26" s="28"/>
      <c r="I26" s="31"/>
    </row>
    <row r="27" spans="4:18" hidden="1">
      <c r="D27" s="71" t="s">
        <v>48</v>
      </c>
      <c r="E27" s="71"/>
      <c r="F27" s="10"/>
      <c r="G27" s="10"/>
      <c r="H27" s="40"/>
      <c r="I27" s="41"/>
    </row>
    <row r="28" spans="4:18" ht="15" hidden="1" thickBot="1">
      <c r="D28" s="72" t="s">
        <v>35</v>
      </c>
      <c r="E28" s="72"/>
      <c r="F28" s="10"/>
      <c r="G28" s="10"/>
      <c r="H28" s="42"/>
      <c r="I28" s="43">
        <f>SUM(I26:I27)</f>
        <v>0</v>
      </c>
    </row>
    <row r="29" spans="4:18" hidden="1">
      <c r="D29" s="71"/>
      <c r="E29" s="71"/>
      <c r="F29" s="10"/>
      <c r="G29" s="10"/>
      <c r="H29" s="28"/>
      <c r="I29" s="29"/>
    </row>
    <row r="30" spans="4:18" hidden="1">
      <c r="D30" s="72" t="s">
        <v>49</v>
      </c>
      <c r="E30" s="72"/>
      <c r="F30" s="10"/>
      <c r="G30" s="10"/>
      <c r="H30" s="28"/>
      <c r="I30" s="29"/>
    </row>
    <row r="31" spans="4:18" hidden="1">
      <c r="D31" s="22"/>
      <c r="E31" s="22"/>
      <c r="F31" s="10"/>
      <c r="G31" s="10"/>
      <c r="H31" s="28"/>
      <c r="I31" s="29"/>
    </row>
    <row r="32" spans="4:18" hidden="1">
      <c r="D32" s="72" t="s">
        <v>50</v>
      </c>
      <c r="E32" s="72"/>
      <c r="F32" s="6"/>
      <c r="G32" s="6"/>
      <c r="H32" s="36"/>
      <c r="I32" s="44"/>
    </row>
    <row r="33" spans="4:9" hidden="1">
      <c r="D33" s="72" t="s">
        <v>51</v>
      </c>
      <c r="E33" s="72"/>
      <c r="F33" s="10"/>
      <c r="G33" s="10"/>
      <c r="H33" s="38"/>
      <c r="I33" s="37"/>
    </row>
    <row r="34" spans="4:9" hidden="1">
      <c r="D34" s="71"/>
      <c r="E34" s="71"/>
      <c r="F34" s="10"/>
      <c r="G34" s="10"/>
      <c r="H34" s="38"/>
      <c r="I34" s="31"/>
    </row>
    <row r="35" spans="4:9" hidden="1">
      <c r="D35" s="72" t="s">
        <v>52</v>
      </c>
      <c r="E35" s="72"/>
      <c r="F35" s="10"/>
      <c r="G35" s="10"/>
      <c r="H35" s="28"/>
      <c r="I35" s="29"/>
    </row>
    <row r="36" spans="4:9" hidden="1">
      <c r="D36" s="72" t="s">
        <v>51</v>
      </c>
      <c r="E36" s="72"/>
      <c r="F36" s="10"/>
      <c r="G36" s="10"/>
      <c r="H36" s="28"/>
      <c r="I36" s="29"/>
    </row>
    <row r="37" spans="4:9" hidden="1">
      <c r="D37" s="71" t="s">
        <v>58</v>
      </c>
      <c r="E37" s="71"/>
      <c r="F37" s="10"/>
      <c r="G37" s="10"/>
      <c r="H37" s="19">
        <v>-83137.34</v>
      </c>
      <c r="I37" s="20">
        <v>-26628.94</v>
      </c>
    </row>
    <row r="38" spans="4:9" hidden="1">
      <c r="D38" s="72" t="s">
        <v>69</v>
      </c>
      <c r="E38" s="72"/>
      <c r="F38" s="10"/>
      <c r="G38" s="10"/>
      <c r="H38" s="21">
        <f>SUM(H23:H37)</f>
        <v>227281.67000000007</v>
      </c>
      <c r="I38" s="23">
        <f>SUM(I23:I37)</f>
        <v>-139919.86000000002</v>
      </c>
    </row>
    <row r="39" spans="4:9" hidden="1">
      <c r="D39" s="71"/>
      <c r="E39" s="71"/>
      <c r="F39" s="10"/>
      <c r="G39" s="10"/>
      <c r="H39" s="45"/>
      <c r="I39" s="37"/>
    </row>
    <row r="40" spans="4:9" hidden="1">
      <c r="D40" s="71" t="s">
        <v>47</v>
      </c>
      <c r="E40" s="71"/>
      <c r="F40" s="10"/>
      <c r="G40" s="10"/>
      <c r="H40" s="28"/>
      <c r="I40" s="31">
        <v>-361155.24</v>
      </c>
    </row>
    <row r="41" spans="4:9" hidden="1">
      <c r="D41" s="71" t="s">
        <v>48</v>
      </c>
      <c r="E41" s="71"/>
      <c r="F41" s="10"/>
      <c r="G41" s="10"/>
      <c r="H41" s="40"/>
      <c r="I41" s="41">
        <v>4348.24</v>
      </c>
    </row>
    <row r="42" spans="4:9" ht="15" hidden="1" thickBot="1">
      <c r="D42" s="72" t="s">
        <v>35</v>
      </c>
      <c r="E42" s="72"/>
      <c r="F42" s="10"/>
      <c r="G42" s="10"/>
      <c r="H42" s="42"/>
      <c r="I42" s="43">
        <f>SUM(I40:I41)</f>
        <v>-356807</v>
      </c>
    </row>
    <row r="43" spans="4:9" hidden="1">
      <c r="D43" s="71"/>
      <c r="E43" s="71"/>
      <c r="F43" s="10"/>
      <c r="G43" s="10"/>
      <c r="H43" s="38"/>
      <c r="I43" s="1"/>
    </row>
    <row r="44" spans="4:9" hidden="1">
      <c r="D44" s="71" t="s">
        <v>53</v>
      </c>
      <c r="E44" s="71"/>
      <c r="F44" s="10"/>
      <c r="G44" s="10"/>
      <c r="H44" s="53" t="e">
        <f>+H38/H50</f>
        <v>#DIV/0!</v>
      </c>
      <c r="I44" s="26">
        <f>I54</f>
        <v>0</v>
      </c>
    </row>
    <row r="45" spans="4:9" hidden="1">
      <c r="D45" s="71" t="s">
        <v>54</v>
      </c>
      <c r="E45" s="71"/>
      <c r="F45" s="10"/>
      <c r="G45" s="10"/>
      <c r="H45" s="53">
        <f>+H54</f>
        <v>0</v>
      </c>
      <c r="I45" s="26">
        <f>+I54</f>
        <v>0</v>
      </c>
    </row>
    <row r="46" spans="4:9" hidden="1">
      <c r="D46" s="72"/>
      <c r="E46" s="72"/>
      <c r="F46" s="1"/>
      <c r="G46" s="1"/>
      <c r="H46" s="39"/>
      <c r="I46" s="35"/>
    </row>
    <row r="47" spans="4:9" ht="15" hidden="1" thickBot="1">
      <c r="D47" s="72" t="s">
        <v>55</v>
      </c>
      <c r="E47" s="72"/>
      <c r="F47" s="1"/>
      <c r="G47" s="1"/>
      <c r="H47" s="46">
        <f>+H49+H15</f>
        <v>380868.14</v>
      </c>
      <c r="I47" s="47">
        <v>76193.84</v>
      </c>
    </row>
    <row r="48" spans="4:9" hidden="1"/>
    <row r="49" spans="4:18" hidden="1">
      <c r="D49" s="71" t="s">
        <v>60</v>
      </c>
      <c r="E49" s="71"/>
      <c r="H49" s="29">
        <v>62170.1</v>
      </c>
      <c r="I49" s="29">
        <v>62170.11</v>
      </c>
    </row>
    <row r="50" spans="4:18" hidden="1"/>
    <row r="51" spans="4:18" hidden="1"/>
    <row r="52" spans="4:18" hidden="1"/>
    <row r="53" spans="4:18" hidden="1"/>
    <row r="54" spans="4:18" hidden="1"/>
    <row r="55" spans="4:18" ht="15" thickTop="1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4:18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4:18">
      <c r="D57" s="56" t="s">
        <v>80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4:18">
      <c r="D58" s="5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4:18">
      <c r="D59" s="57" t="s">
        <v>81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4:18">
      <c r="D60" s="5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4:18">
      <c r="D61" s="57" t="s">
        <v>82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</sheetData>
  <mergeCells count="44">
    <mergeCell ref="D47:E47"/>
    <mergeCell ref="D49:E49"/>
    <mergeCell ref="D41:E41"/>
    <mergeCell ref="D42:E42"/>
    <mergeCell ref="D43:E43"/>
    <mergeCell ref="D44:E44"/>
    <mergeCell ref="D45:E45"/>
    <mergeCell ref="D46:E46"/>
    <mergeCell ref="D40:E40"/>
    <mergeCell ref="D28:E28"/>
    <mergeCell ref="D29:E29"/>
    <mergeCell ref="D30:E30"/>
    <mergeCell ref="D32:E32"/>
    <mergeCell ref="D33:E33"/>
    <mergeCell ref="D34:E34"/>
    <mergeCell ref="D35:E35"/>
    <mergeCell ref="D36:E36"/>
    <mergeCell ref="D37:E37"/>
    <mergeCell ref="D38:E38"/>
    <mergeCell ref="D39:E39"/>
    <mergeCell ref="D27:E2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15:E15"/>
    <mergeCell ref="D4:E4"/>
    <mergeCell ref="D5:E5"/>
    <mergeCell ref="H5:I5"/>
    <mergeCell ref="D6:E6"/>
    <mergeCell ref="D7:E7"/>
    <mergeCell ref="D8:E8"/>
    <mergeCell ref="D9:E9"/>
    <mergeCell ref="D11:E11"/>
    <mergeCell ref="D12:E12"/>
    <mergeCell ref="D13:E13"/>
    <mergeCell ref="D14:E1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95C4-EC6B-4052-B2BD-549D2B42F252}">
  <dimension ref="D3:G61"/>
  <sheetViews>
    <sheetView workbookViewId="0">
      <selection activeCell="I58" sqref="I58"/>
    </sheetView>
  </sheetViews>
  <sheetFormatPr defaultRowHeight="14.5"/>
  <cols>
    <col min="5" max="5" width="27.1796875" customWidth="1"/>
    <col min="6" max="6" width="6.1796875" hidden="1" customWidth="1"/>
    <col min="7" max="7" width="11.453125" customWidth="1"/>
  </cols>
  <sheetData>
    <row r="3" spans="4:7">
      <c r="D3" s="79" t="s">
        <v>0</v>
      </c>
      <c r="E3" s="79"/>
      <c r="F3" s="2"/>
      <c r="G3" s="2"/>
    </row>
    <row r="4" spans="4:7" ht="15">
      <c r="D4" s="80"/>
      <c r="E4" s="80"/>
      <c r="F4" s="2"/>
      <c r="G4" s="61" t="s">
        <v>122</v>
      </c>
    </row>
    <row r="5" spans="4:7">
      <c r="D5" s="73"/>
      <c r="E5" s="73"/>
      <c r="F5" s="2"/>
      <c r="G5" s="75">
        <v>46022</v>
      </c>
    </row>
    <row r="6" spans="4:7" ht="15" thickBot="1">
      <c r="D6" s="73"/>
      <c r="E6" s="73"/>
      <c r="F6" s="7" t="s">
        <v>2</v>
      </c>
      <c r="G6" s="76"/>
    </row>
    <row r="7" spans="4:7" ht="6" customHeight="1">
      <c r="D7" s="72"/>
      <c r="E7" s="72"/>
      <c r="F7" s="7"/>
      <c r="G7" s="8"/>
    </row>
    <row r="8" spans="4:7">
      <c r="D8" s="71" t="s">
        <v>1</v>
      </c>
      <c r="E8" s="71"/>
      <c r="F8" s="10">
        <v>4</v>
      </c>
      <c r="G8" s="11">
        <v>1121810.0699999987</v>
      </c>
    </row>
    <row r="9" spans="4:7" hidden="1">
      <c r="D9" s="71" t="s">
        <v>3</v>
      </c>
      <c r="E9" s="71"/>
      <c r="F9" s="10">
        <v>5</v>
      </c>
      <c r="G9" s="11"/>
    </row>
    <row r="10" spans="4:7">
      <c r="D10" s="71" t="s">
        <v>4</v>
      </c>
      <c r="E10" s="71"/>
      <c r="F10" s="10">
        <v>6</v>
      </c>
      <c r="G10" s="11">
        <v>442.55999999998312</v>
      </c>
    </row>
    <row r="11" spans="4:7" hidden="1">
      <c r="D11" s="71" t="s">
        <v>5</v>
      </c>
      <c r="E11" s="71"/>
      <c r="F11" s="10">
        <v>20</v>
      </c>
      <c r="G11" s="11"/>
    </row>
    <row r="12" spans="4:7">
      <c r="D12" s="71" t="s">
        <v>118</v>
      </c>
      <c r="E12" s="71"/>
      <c r="F12" s="10">
        <v>7</v>
      </c>
      <c r="G12" s="11">
        <v>6620444.6399999997</v>
      </c>
    </row>
    <row r="13" spans="4:7">
      <c r="D13" s="71" t="s">
        <v>119</v>
      </c>
      <c r="E13" s="71"/>
      <c r="F13" s="10"/>
      <c r="G13" s="11">
        <v>106185.37999999989</v>
      </c>
    </row>
    <row r="14" spans="4:7">
      <c r="D14" s="71" t="s">
        <v>7</v>
      </c>
      <c r="E14" s="71"/>
      <c r="F14" s="10">
        <v>8</v>
      </c>
      <c r="G14" s="13">
        <v>63788</v>
      </c>
    </row>
    <row r="15" spans="4:7" ht="16" customHeight="1" thickBot="1">
      <c r="D15" s="72" t="s">
        <v>13</v>
      </c>
      <c r="E15" s="72"/>
      <c r="F15" s="10"/>
      <c r="G15" s="15">
        <f>SUM(G8:G14)</f>
        <v>7912670.6499999985</v>
      </c>
    </row>
    <row r="16" spans="4:7" ht="6" customHeight="1" thickTop="1">
      <c r="D16" s="72"/>
      <c r="E16" s="72"/>
      <c r="F16" s="10"/>
      <c r="G16" s="11"/>
    </row>
    <row r="17" spans="4:7" hidden="1">
      <c r="D17" s="72"/>
      <c r="E17" s="72"/>
      <c r="F17" s="10"/>
      <c r="G17" s="11"/>
    </row>
    <row r="18" spans="4:7">
      <c r="D18" s="71" t="s">
        <v>8</v>
      </c>
      <c r="E18" s="71"/>
      <c r="F18" s="10">
        <v>9</v>
      </c>
      <c r="G18" s="11">
        <v>680236.42999999993</v>
      </c>
    </row>
    <row r="19" spans="4:7">
      <c r="D19" s="71" t="s">
        <v>120</v>
      </c>
      <c r="E19" s="71"/>
      <c r="F19" s="10">
        <v>11</v>
      </c>
      <c r="G19" s="11">
        <v>613464.72000000183</v>
      </c>
    </row>
    <row r="20" spans="4:7" hidden="1">
      <c r="D20" s="71" t="s">
        <v>85</v>
      </c>
      <c r="E20" s="71"/>
      <c r="F20" s="10">
        <v>11</v>
      </c>
      <c r="G20" s="11"/>
    </row>
    <row r="21" spans="4:7" hidden="1">
      <c r="D21" s="71" t="s">
        <v>84</v>
      </c>
      <c r="E21" s="71"/>
      <c r="F21" s="10">
        <v>10</v>
      </c>
      <c r="G21" s="11" t="s">
        <v>59</v>
      </c>
    </row>
    <row r="22" spans="4:7">
      <c r="D22" s="71" t="s">
        <v>9</v>
      </c>
      <c r="E22" s="71"/>
      <c r="F22" s="10">
        <v>10</v>
      </c>
      <c r="G22" s="11">
        <v>260632.35000000015</v>
      </c>
    </row>
    <row r="23" spans="4:7">
      <c r="D23" s="71" t="s">
        <v>10</v>
      </c>
      <c r="E23" s="71"/>
      <c r="F23" s="10">
        <v>12</v>
      </c>
      <c r="G23" s="13">
        <v>1047837.8399999905</v>
      </c>
    </row>
    <row r="24" spans="4:7" ht="16" customHeight="1" thickBot="1">
      <c r="D24" s="72" t="s">
        <v>11</v>
      </c>
      <c r="E24" s="72"/>
      <c r="F24" s="10"/>
      <c r="G24" s="15">
        <f>SUM(G18:G23)</f>
        <v>2602171.3399999924</v>
      </c>
    </row>
    <row r="25" spans="4:7" ht="3" hidden="1" thickTop="1">
      <c r="D25" s="71" t="s">
        <v>86</v>
      </c>
      <c r="E25" s="71"/>
      <c r="F25" s="10"/>
      <c r="G25" s="11"/>
    </row>
    <row r="26" spans="4:7" ht="15" thickTop="1">
      <c r="D26" s="71"/>
      <c r="E26" s="71"/>
      <c r="F26" s="10"/>
      <c r="G26" s="11"/>
    </row>
    <row r="27" spans="4:7" ht="15" thickBot="1">
      <c r="D27" s="77" t="s">
        <v>12</v>
      </c>
      <c r="E27" s="77"/>
      <c r="F27" s="10"/>
      <c r="G27" s="52">
        <f>SUM(G24:G25)+G15</f>
        <v>10514841.989999991</v>
      </c>
    </row>
    <row r="28" spans="4:7" ht="8" customHeight="1" thickTop="1">
      <c r="D28" s="71"/>
      <c r="E28" s="71"/>
      <c r="F28" s="10"/>
      <c r="G28" s="11"/>
    </row>
    <row r="29" spans="4:7">
      <c r="D29" s="78" t="s">
        <v>16</v>
      </c>
      <c r="E29" s="78"/>
      <c r="F29" s="10"/>
      <c r="G29" s="11"/>
    </row>
    <row r="30" spans="4:7">
      <c r="D30" s="71" t="s">
        <v>17</v>
      </c>
      <c r="E30" s="71"/>
      <c r="F30" s="10">
        <v>13</v>
      </c>
      <c r="G30" s="11">
        <v>2813827.2</v>
      </c>
    </row>
    <row r="31" spans="4:7" hidden="1">
      <c r="D31" s="71" t="s">
        <v>18</v>
      </c>
      <c r="E31" s="71"/>
      <c r="F31" s="10"/>
      <c r="G31" s="11" t="s">
        <v>59</v>
      </c>
    </row>
    <row r="32" spans="4:7" hidden="1">
      <c r="D32" s="71" t="s">
        <v>19</v>
      </c>
      <c r="E32" s="71"/>
      <c r="F32" s="10"/>
      <c r="G32" s="11"/>
    </row>
    <row r="33" spans="4:7">
      <c r="D33" s="71" t="s">
        <v>20</v>
      </c>
      <c r="E33" s="71"/>
      <c r="F33" s="10">
        <v>14</v>
      </c>
      <c r="G33" s="11">
        <v>6704789.2800000003</v>
      </c>
    </row>
    <row r="34" spans="4:7">
      <c r="D34" s="71" t="s">
        <v>21</v>
      </c>
      <c r="E34" s="71"/>
      <c r="F34" s="10">
        <v>14</v>
      </c>
      <c r="G34" s="11">
        <v>4750</v>
      </c>
    </row>
    <row r="35" spans="4:7">
      <c r="D35" s="71" t="s">
        <v>101</v>
      </c>
      <c r="E35" s="71"/>
      <c r="F35" s="10"/>
      <c r="G35" s="13">
        <v>-2060929.629999999</v>
      </c>
    </row>
    <row r="36" spans="4:7" ht="15" thickBot="1">
      <c r="D36" s="72" t="s">
        <v>76</v>
      </c>
      <c r="E36" s="72"/>
      <c r="F36" s="10"/>
      <c r="G36" s="15">
        <f>SUM(G30:G35)</f>
        <v>7462436.8500000015</v>
      </c>
    </row>
    <row r="37" spans="4:7" ht="15" hidden="1" thickTop="1">
      <c r="D37" s="71" t="s">
        <v>22</v>
      </c>
      <c r="E37" s="71"/>
      <c r="F37" s="10"/>
      <c r="G37" s="13" t="s">
        <v>59</v>
      </c>
    </row>
    <row r="38" spans="4:7" ht="15.5" hidden="1" thickTop="1" thickBot="1">
      <c r="D38" s="72" t="s">
        <v>62</v>
      </c>
      <c r="E38" s="72"/>
      <c r="F38" s="10"/>
      <c r="G38" s="15">
        <f>SUM(G36:G37)</f>
        <v>7462436.8500000015</v>
      </c>
    </row>
    <row r="39" spans="4:7" ht="6" customHeight="1" thickTop="1">
      <c r="D39" s="70"/>
      <c r="E39" s="70"/>
      <c r="F39" s="10"/>
      <c r="G39" s="11"/>
    </row>
    <row r="40" spans="4:7">
      <c r="D40" s="78" t="s">
        <v>23</v>
      </c>
      <c r="E40" s="78"/>
      <c r="F40" s="10"/>
      <c r="G40" s="11"/>
    </row>
    <row r="41" spans="4:7">
      <c r="D41" s="71" t="s">
        <v>24</v>
      </c>
      <c r="E41" s="71"/>
      <c r="F41" s="10">
        <v>17</v>
      </c>
      <c r="G41" s="11">
        <v>645170.36</v>
      </c>
    </row>
    <row r="42" spans="4:7" hidden="1">
      <c r="D42" s="71" t="s">
        <v>25</v>
      </c>
      <c r="E42" s="71"/>
      <c r="F42" s="10">
        <v>17</v>
      </c>
      <c r="G42" s="11"/>
    </row>
    <row r="43" spans="4:7" hidden="1">
      <c r="D43" s="71" t="s">
        <v>27</v>
      </c>
      <c r="E43" s="71"/>
      <c r="F43" s="10">
        <v>17</v>
      </c>
      <c r="G43" s="11"/>
    </row>
    <row r="44" spans="4:7">
      <c r="D44" s="71" t="s">
        <v>63</v>
      </c>
      <c r="E44" s="71"/>
      <c r="F44" s="10">
        <v>18</v>
      </c>
      <c r="G44" s="11">
        <v>301110.67999999959</v>
      </c>
    </row>
    <row r="45" spans="4:7" hidden="1">
      <c r="D45" s="71" t="s">
        <v>26</v>
      </c>
      <c r="E45" s="71"/>
      <c r="F45" s="10">
        <v>20</v>
      </c>
      <c r="G45" s="11"/>
    </row>
    <row r="46" spans="4:7" ht="24" customHeight="1">
      <c r="D46" s="71" t="s">
        <v>64</v>
      </c>
      <c r="E46" s="71"/>
      <c r="F46" s="10">
        <v>16</v>
      </c>
      <c r="G46" s="11">
        <v>37399</v>
      </c>
    </row>
    <row r="47" spans="4:7" ht="7.5" hidden="1" customHeight="1">
      <c r="D47" s="71" t="s">
        <v>28</v>
      </c>
      <c r="E47" s="71"/>
      <c r="F47" s="10">
        <v>17</v>
      </c>
      <c r="G47" s="11"/>
    </row>
    <row r="48" spans="4:7">
      <c r="D48" s="71" t="s">
        <v>29</v>
      </c>
      <c r="E48" s="71"/>
      <c r="F48" s="10">
        <v>17</v>
      </c>
      <c r="G48" s="13">
        <v>168527.00999999998</v>
      </c>
    </row>
    <row r="49" spans="4:7" ht="15" thickBot="1">
      <c r="D49" s="72" t="s">
        <v>30</v>
      </c>
      <c r="E49" s="72"/>
      <c r="F49" s="10"/>
      <c r="G49" s="15">
        <f>SUM(G41:G48)</f>
        <v>1152207.0499999996</v>
      </c>
    </row>
    <row r="50" spans="4:7" ht="8.5" customHeight="1" thickTop="1">
      <c r="D50" s="74"/>
      <c r="E50" s="74"/>
      <c r="F50" s="10"/>
      <c r="G50" s="11"/>
    </row>
    <row r="51" spans="4:7">
      <c r="D51" s="71" t="s">
        <v>31</v>
      </c>
      <c r="E51" s="71"/>
      <c r="F51" s="10">
        <v>19</v>
      </c>
      <c r="G51" s="11">
        <v>1196073.8400000043</v>
      </c>
    </row>
    <row r="52" spans="4:7">
      <c r="D52" s="71" t="s">
        <v>63</v>
      </c>
      <c r="E52" s="71"/>
      <c r="F52" s="10"/>
      <c r="G52" s="11">
        <v>78754.089999999385</v>
      </c>
    </row>
    <row r="53" spans="4:7" hidden="1">
      <c r="D53" s="71" t="s">
        <v>121</v>
      </c>
      <c r="E53" s="71"/>
      <c r="F53" s="10"/>
      <c r="G53" s="11"/>
    </row>
    <row r="54" spans="4:7" hidden="1">
      <c r="D54" s="71" t="s">
        <v>88</v>
      </c>
      <c r="E54" s="71"/>
      <c r="F54" s="10">
        <v>20</v>
      </c>
      <c r="G54" s="11"/>
    </row>
    <row r="55" spans="4:7">
      <c r="D55" s="71" t="s">
        <v>87</v>
      </c>
      <c r="E55" s="71"/>
      <c r="F55" s="10">
        <v>17</v>
      </c>
      <c r="G55" s="11">
        <v>625370.16</v>
      </c>
    </row>
    <row r="56" spans="4:7" hidden="1">
      <c r="D56" s="71" t="s">
        <v>67</v>
      </c>
      <c r="E56" s="71"/>
      <c r="F56" s="10">
        <v>19</v>
      </c>
      <c r="G56" s="11"/>
    </row>
    <row r="57" spans="4:7" hidden="1">
      <c r="D57" s="71" t="s">
        <v>32</v>
      </c>
      <c r="E57" s="71"/>
      <c r="F57" s="10">
        <v>24</v>
      </c>
      <c r="G57" s="13"/>
    </row>
    <row r="58" spans="4:7" ht="15" thickBot="1">
      <c r="D58" s="72" t="s">
        <v>33</v>
      </c>
      <c r="E58" s="72"/>
      <c r="F58" s="10"/>
      <c r="G58" s="15">
        <f>SUM(G51:G55)</f>
        <v>1900198.0900000036</v>
      </c>
    </row>
    <row r="59" spans="4:7" ht="15" thickTop="1">
      <c r="D59" s="70"/>
      <c r="E59" s="70"/>
      <c r="F59" s="10"/>
      <c r="G59" s="11"/>
    </row>
    <row r="60" spans="4:7" ht="15" thickBot="1">
      <c r="D60" s="77" t="s">
        <v>34</v>
      </c>
      <c r="E60" s="77"/>
      <c r="F60" s="10"/>
      <c r="G60" s="52">
        <f>+G38+G49+G58</f>
        <v>10514841.990000004</v>
      </c>
    </row>
    <row r="61" spans="4:7" ht="15" thickTop="1"/>
  </sheetData>
  <mergeCells count="58"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3:E3"/>
    <mergeCell ref="D4:E4"/>
    <mergeCell ref="D5:E6"/>
    <mergeCell ref="G5:G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ΙΣΟΛ ΤΣΕΧΙΑ</vt:lpstr>
      <vt:lpstr>ΚΑΤΑΣΤ ΑΠΟΤ ΤΣΕΧΙΑ</vt:lpstr>
      <vt:lpstr>ΙΣΟΛ ΒΟΥΛΓΑΡΙΑ</vt:lpstr>
      <vt:lpstr>ΚΑΤΑΣΤ ΑΠΟΤ ΒΟΥΛΓ</vt:lpstr>
      <vt:lpstr>ΙΣΟΛ ΙΤΑΛΙΑ</vt:lpstr>
      <vt:lpstr>ΚΑΤΑΣΤ ΑΠΟΤ ΙΤΑΛΙΑ</vt:lpstr>
      <vt:lpstr>ΙΣΟΛ WATERA INTER</vt:lpstr>
      <vt:lpstr>ΚΑΤΑΣΤ ΑΠΟΤ WATERA INT</vt:lpstr>
      <vt:lpstr>ΙΣΟΛ OSMOSUN</vt:lpstr>
      <vt:lpstr>ΚΑΤΑΣΤ ΑΠΟΤ OSMOSUN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Kyriakos Papathanassiou</dc:creator>
  <cp:lastModifiedBy>Kyriakos Papathanassiou</cp:lastModifiedBy>
  <cp:lastPrinted>2020-05-28T14:48:49Z</cp:lastPrinted>
  <dcterms:created xsi:type="dcterms:W3CDTF">2020-02-21T15:13:43Z</dcterms:created>
  <dcterms:modified xsi:type="dcterms:W3CDTF">2026-06-12T07:06:05Z</dcterms:modified>
</cp:coreProperties>
</file>